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345" windowHeight="11355" tabRatio="954" firstSheet="1" activeTab="1"/>
  </bookViews>
  <sheets>
    <sheet name="Баланс" sheetId="1" r:id="rId1"/>
    <sheet name="Отчет о приросте " sheetId="2" r:id="rId2"/>
    <sheet name="Справка о стоимости активов" sheetId="3" r:id="rId3"/>
    <sheet name="НЕСОБЛЮДЕНИЕ" sheetId="4" r:id="rId4"/>
    <sheet name="О владельцах акций" sheetId="5" r:id="rId5"/>
    <sheet name="изменение стоимости чистых акт" sheetId="6" r:id="rId6"/>
    <sheet name="СЧА" sheetId="7" r:id="rId7"/>
  </sheets>
  <definedNames>
    <definedName name="OLE_LINK1" localSheetId="5">'изменение стоимости чистых акт'!#REF!</definedName>
    <definedName name="OLE_LINK2" localSheetId="2">'Справка о стоимости активов'!$G$12</definedName>
    <definedName name="_xlnm.Print_Area" localSheetId="5">'изменение стоимости чистых акт'!$A$1:$C$28</definedName>
    <definedName name="_xlnm.Print_Area" localSheetId="3">'НЕСОБЛЮДЕНИЕ'!$A$1:$H$37</definedName>
    <definedName name="_xlnm.Print_Area" localSheetId="1">'Отчет о приросте '!$A$1:$D$48</definedName>
    <definedName name="_xlnm.Print_Area" localSheetId="2">'Справка о стоимости активов'!$A$1:$H$106</definedName>
  </definedNames>
  <calcPr fullCalcOnLoad="1" refMode="R1C1"/>
</workbook>
</file>

<file path=xl/sharedStrings.xml><?xml version="1.0" encoding="utf-8"?>
<sst xmlns="http://schemas.openxmlformats.org/spreadsheetml/2006/main" count="442" uniqueCount="293">
  <si>
    <t>Денежные средства на банковских счетах, всего</t>
  </si>
  <si>
    <t>Денежные средства в банковских вкладах, всего</t>
  </si>
  <si>
    <t>020</t>
  </si>
  <si>
    <t>030</t>
  </si>
  <si>
    <t xml:space="preserve">- акции                                     </t>
  </si>
  <si>
    <t xml:space="preserve">- облигации                                 </t>
  </si>
  <si>
    <t>040</t>
  </si>
  <si>
    <t xml:space="preserve">- иные ценные бумаги                        </t>
  </si>
  <si>
    <t>050</t>
  </si>
  <si>
    <t>060</t>
  </si>
  <si>
    <t>070</t>
  </si>
  <si>
    <t>080</t>
  </si>
  <si>
    <t>- имущественные права на недвижимое имущество</t>
  </si>
  <si>
    <t>ИТОГО ОБЯЗАТЕЛЬСТВА: (строки 110 + 120 + 130)</t>
  </si>
  <si>
    <t>Инвестиционные паи паевых инвестиционных фондов</t>
  </si>
  <si>
    <t>- облигации иностранных коммерческих организаций</t>
  </si>
  <si>
    <t>Доли в российских обществах с ограниченной ответственностью</t>
  </si>
  <si>
    <t>- строящиеся и реконструируемые объекты недвижимого имущества</t>
  </si>
  <si>
    <t>ИТОГО ИМУЩЕСТВО: (строки 010 + 020 + 030 + 040+ 050 + 060 + 070 + 080 + 090)</t>
  </si>
  <si>
    <t>010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</si>
  <si>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</si>
  <si>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</si>
  <si>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</si>
  <si>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</si>
  <si>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</si>
  <si>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</si>
  <si>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</si>
  <si>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</si>
  <si>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</si>
  <si>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 xml:space="preserve">в том числе       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</si>
  <si>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</si>
  <si>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</si>
  <si>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</si>
  <si>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</si>
  <si>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</si>
  <si>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</si>
  <si>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</si>
  <si>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</si>
  <si>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</si>
  <si>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</si>
  <si>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</si>
  <si>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</si>
  <si>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</si>
  <si>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</si>
  <si>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</si>
  <si>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</si>
  <si>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</si>
  <si>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</si>
  <si>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</si>
  <si>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</si>
  <si>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</si>
  <si>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</si>
  <si>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</si>
  <si>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</si>
  <si>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</si>
  <si>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</si>
  <si>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</si>
  <si>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</si>
  <si>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</si>
  <si>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</si>
  <si>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</si>
  <si>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</si>
  <si>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</si>
  <si>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- облигации российских хозяйственных обществ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</si>
  <si>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</si>
  <si>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</si>
  <si>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государственные ценные бумаги Российской Федерации</t>
  </si>
  <si>
    <t>- обыкновенные акции закрытых акционерных обществ</t>
  </si>
  <si>
    <t>- ценные бумаги иностранных государств</t>
  </si>
  <si>
    <t>- ценные бумаги международных финансовых организаций</t>
  </si>
  <si>
    <t>- акции иностранных акционерных обществ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</si>
  <si>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</si>
  <si>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</si>
  <si>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</si>
  <si>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</si>
  <si>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 - продажи имущества</t>
  </si>
  <si>
    <t>- дебиторская задолженность по процентному (купонному) доходу по банковским вкладам и ценным бумагам</t>
  </si>
  <si>
    <t>находящихся у номинальных держателей</t>
  </si>
  <si>
    <t>лицевых счетов номинальных держателей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</si>
  <si>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</si>
  <si>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</si>
  <si>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</si>
  <si>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</si>
  <si>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</si>
  <si>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</si>
  <si>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</si>
  <si>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</si>
  <si>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</si>
  <si>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</si>
  <si>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</si>
  <si>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</si>
  <si>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</si>
  <si>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</si>
  <si>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</si>
  <si>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</si>
  <si>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</si>
  <si>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</si>
  <si>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</si>
  <si>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</si>
  <si>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</si>
  <si>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</si>
  <si>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</si>
  <si>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</si>
  <si>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</si>
  <si>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</si>
  <si>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</si>
  <si>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Прирост (+) или уменьшение (-) стоимости ценных бумаг, имеющих признаваемую котировку, всего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</si>
  <si>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</si>
  <si>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</si>
  <si>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</si>
  <si>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</si>
  <si>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</si>
  <si>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</si>
  <si>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>Доходные вложения в материальные ценности, всего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</si>
  <si>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</si>
  <si>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</si>
  <si>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</si>
  <si>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 xml:space="preserve">Прирост (+) или уменьшение (-) стоимости ценных бумаг, не имеющих признаваемой котировки, всего </t>
  </si>
  <si>
    <t>Код строки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</si>
  <si>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</si>
  <si>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</si>
  <si>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 том числе:</t>
  </si>
  <si>
    <t>- в рублях</t>
  </si>
  <si>
    <t>- в иностранной валюте</t>
  </si>
  <si>
    <t>- векселя</t>
  </si>
  <si>
    <t>- прочая дебиторская задолженность</t>
  </si>
  <si>
    <t>Ценные бумаги иностранных эмитентов, всего</t>
  </si>
  <si>
    <t>подпись</t>
  </si>
  <si>
    <t>Уполномоченное должностное лицо, ответственное за ведение бухгалтерского учета фонда</t>
  </si>
  <si>
    <t>СПРАВКА О СТОИМОСТИ АКТИВОВ</t>
  </si>
  <si>
    <t>Вид активов</t>
  </si>
  <si>
    <t>Код
стр.</t>
  </si>
  <si>
    <t>Ценные бумаги, имеющие признаваемую котировку, всего</t>
  </si>
  <si>
    <t>- муниципальные ценные бумаги</t>
  </si>
  <si>
    <t>- привилегированные акции открытых акционерных обществ</t>
  </si>
  <si>
    <t>Недвижимое имущество</t>
  </si>
  <si>
    <t>Проектно-сметная документация</t>
  </si>
  <si>
    <t>Дебиторская задолженность</t>
  </si>
  <si>
    <t>ИТОГО АКТИВОВ (строки 100 + 200 + 300 + 400 + 500 + 600 + 700 + 800 + 900 +1000 + 1100 + 1200)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</si>
  <si>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</si>
  <si>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</si>
  <si>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</si>
  <si>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</si>
  <si>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</si>
  <si>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</si>
  <si>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</si>
  <si>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</si>
  <si>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</si>
  <si>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</si>
  <si>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</si>
  <si>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№ 0097-59837006 от 27.01.2005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</si>
  <si>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</si>
  <si>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</si>
  <si>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</si>
  <si>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</si>
  <si>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</si>
  <si>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</si>
  <si>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</si>
  <si>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</si>
  <si>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</si>
  <si>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</si>
  <si>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</si>
  <si>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</si>
  <si>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</si>
  <si>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</si>
  <si>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</si>
  <si>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</si>
  <si>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</si>
  <si>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</si>
  <si>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</si>
  <si>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</si>
  <si>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</si>
  <si>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</si>
  <si>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</si>
  <si>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</si>
  <si>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</si>
  <si>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</si>
  <si>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</si>
  <si>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</si>
  <si>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</si>
  <si>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</si>
  <si>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</si>
  <si>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</si>
  <si>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</si>
  <si>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</si>
  <si>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</si>
  <si>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</si>
  <si>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</si>
  <si>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</si>
  <si>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</si>
  <si>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</si>
  <si>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</si>
  <si>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</si>
  <si>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</si>
  <si>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</si>
  <si>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240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</si>
  <si>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</si>
  <si>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</si>
  <si>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Лукьянцева С.С.</t>
  </si>
  <si>
    <t>Уполномоченное должностное лицо, ответственное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</si>
  <si>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</si>
  <si>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</si>
  <si>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</si>
  <si>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</si>
  <si>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</si>
  <si>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ценные бумаги российских эмитентов, включенные в
котировальные списки организаторов торговли на рынке
ценных</t>
  </si>
  <si>
    <t>- государственные ценные бумаги субъектов Российской
Федерации</t>
  </si>
  <si>
    <t>- обыкновенные акции открытых акционерных обществ, за
исключением акций акционерных инвестиционных фондов</t>
  </si>
  <si>
    <t>- привилегированные акции открытых  акционерных
обществ</t>
  </si>
  <si>
    <t>- ценные бумаги российских эмитентов, не включенные в
котировальные списки организаторов торговли на рынке
ценных бумаг включая:</t>
  </si>
  <si>
    <t>Ценные бумаги российских эмитентов, не имеющие
признаваемую котировку, всего</t>
  </si>
  <si>
    <t>ОТЧЕТ ОБ ИЗМЕНЕНИИ СТОИМОСТИ ЧИСТЫХ АКТИВОВ</t>
  </si>
  <si>
    <t xml:space="preserve">Представитель специализированного депозитария, </t>
  </si>
  <si>
    <t xml:space="preserve">ответственный за осуществление контроля </t>
  </si>
  <si>
    <t>Россия, 101000, г. Москва, ул. Мясницкая, д.26, стр.1, комн. 33</t>
  </si>
  <si>
    <t>Яковлева Е.А.</t>
  </si>
  <si>
    <t>Результат от продажи недвижимого имущества или передачи имущественных прав на недвижимое имущество (040 - 050)</t>
  </si>
  <si>
    <t>(рублей)</t>
  </si>
  <si>
    <t>-</t>
  </si>
  <si>
    <t>Уполномоченное должностное лицо,
ответственное за ведение
бухгалтерского учета фонда</t>
  </si>
  <si>
    <t>БАЛАНС ИМУЩЕСТВА,
СОСТАВЛЯЮЩЕГО ПАЕВОЙ ИНВЕСТИЦИОННЫЙ ФОНД</t>
  </si>
  <si>
    <t>Имущество (обязательства)</t>
  </si>
  <si>
    <t>Код
строки</t>
  </si>
  <si>
    <t>Ценные бумаги российских эмитентов, имеющие признаваемую котировку, всего</t>
  </si>
  <si>
    <t>- акции</t>
  </si>
  <si>
    <t>- облигации</t>
  </si>
  <si>
    <t>Ценные бумаги российских эмитентов, не имеющие признаваемую котировку, всего</t>
  </si>
  <si>
    <t>- иные ценные бумаги</t>
  </si>
  <si>
    <t>Дебиторская задолженность, в том числе:</t>
  </si>
  <si>
    <t>- дебиторская задолженность по сделкам купли-продажи имущества</t>
  </si>
  <si>
    <t>- объекты недвижимого имущества, кроме строящихся и реконструируемых объектов</t>
  </si>
  <si>
    <t>- проектно-сметная документация</t>
  </si>
  <si>
    <t>Резервы на выплату вознаграждений</t>
  </si>
  <si>
    <t>Инвестиционные паи</t>
  </si>
  <si>
    <t>С.С. Лукьянцева</t>
  </si>
  <si>
    <t>ОТЧЕТ
О ВЛАДЕЛЬЦАХ АКЦИЙ АКЦИОНЕРНОГО ИНВЕСТИЦИОННОГО
ФОНДА И ВЛАДЕЛЬЦАХ ИНВЕСТИЦИОННЫХ ПАЕВ ПАЕВОГО
ИНВЕСТИЦИОННОГО ФОНДА</t>
  </si>
  <si>
    <t>Наименование показателя</t>
  </si>
  <si>
    <t>из них</t>
  </si>
  <si>
    <t>из них: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</si>
  <si>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</si>
  <si>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___________________________</t>
  </si>
  <si>
    <t xml:space="preserve">бухгалтерского учета фонда </t>
  </si>
  <si>
    <t>Доли в уставных капиталах российских обществ с
ограниченной ответственностью</t>
  </si>
  <si>
    <t>тыс. рублей</t>
  </si>
  <si>
    <t>Имущество, составляющее паевой инвестиционный фонд:</t>
  </si>
  <si>
    <t>Обязательства, исполнение которых осуществляется за счет имущества, составляющего паевой инвестиционный фонд:</t>
  </si>
  <si>
    <t xml:space="preserve">01.01.2006
</t>
  </si>
  <si>
    <t xml:space="preserve">                С.С. Лукьянцева</t>
  </si>
  <si>
    <t>______________</t>
  </si>
  <si>
    <t xml:space="preserve"> за ведениебухгалтерского учета фонда                         </t>
  </si>
  <si>
    <t>_______________</t>
  </si>
  <si>
    <t xml:space="preserve">                  С.С. Лукьянцева</t>
  </si>
  <si>
    <r>
      <t xml:space="preserve">Справка 
</t>
    </r>
    <r>
      <rPr>
        <sz val="12"/>
        <color indexed="8"/>
        <rFont val="Times New Roman"/>
        <family val="1"/>
      </rPr>
      <t>о стоимости чистых активов паевого инвестиционного фонда</t>
    </r>
  </si>
  <si>
    <t>Генеральный директор</t>
  </si>
  <si>
    <t>Кириченко П.В.</t>
  </si>
  <si>
    <t xml:space="preserve">               П.В. Кириченко</t>
  </si>
  <si>
    <t xml:space="preserve"> Генеральный директор                                                            </t>
  </si>
  <si>
    <t>П.В. Кириченко</t>
  </si>
  <si>
    <t xml:space="preserve">                          П.В. Кириченко</t>
  </si>
  <si>
    <t>ОАО "Авиакомпания Самара", 1 выпуск</t>
  </si>
  <si>
    <t>ОАО РАО "ЕЭС России", 1-О выпуск</t>
  </si>
  <si>
    <t>ОАО "Газпром нефть", 1-О выпуск</t>
  </si>
  <si>
    <t>ОАО "Мобильные ТелеСистемы", 1-О выпуск</t>
  </si>
  <si>
    <t>ОАО "ГМК "Норильский никель", 5 выпуск</t>
  </si>
  <si>
    <t>ОАО "Полюс Золото", 1 выпуск</t>
  </si>
  <si>
    <t>ОАО "Ростелеком"</t>
  </si>
  <si>
    <t>АК Сбербанк России, 2 выпуск</t>
  </si>
  <si>
    <t>ОАО "Сургутнефтегаз", 1-О выпуск</t>
  </si>
  <si>
    <t>ОАО "Уралсвязьинформ", 1-О выпуск</t>
  </si>
  <si>
    <t>ОАО "Газпром", 1-О выпуск</t>
  </si>
  <si>
    <t>ООО "Группа ЛСР", 1 выпуск</t>
  </si>
  <si>
    <t>ОАО "Группа ЛСР", 1 выпуск</t>
  </si>
  <si>
    <t>купон ОАО "Авиакомпания Самара", 1 выпуск</t>
  </si>
  <si>
    <t>купон ОАО "Группа ЛСР", 1 выпуск</t>
  </si>
  <si>
    <t>проценты по вкладу в ЗАО "Банк "ФИНАМ"</t>
  </si>
  <si>
    <t>ЗАО "Банк "ФИНАМ"</t>
  </si>
  <si>
    <t>ПРИМЕЧАНИЕ 2: Даты погашения ценных бумаг</t>
  </si>
  <si>
    <t xml:space="preserve">ПРИМЕЧАНИЕ 1: Срок возврата вклада </t>
  </si>
  <si>
    <t>Вклад в ЗАО "Банк "ФИНАМ"</t>
  </si>
  <si>
    <t xml:space="preserve"> Генеральный директор                                                      _______________           П.В. Кириченко</t>
  </si>
  <si>
    <t xml:space="preserve"> за ведение бухгалтерского учета фонда                            _______________           С.С. Лукьянцева</t>
  </si>
  <si>
    <t>за управлением имуществом фонда                                   _______________           Е.А. Яковлева</t>
  </si>
  <si>
    <t>бессрочный</t>
  </si>
  <si>
    <t>Х</t>
  </si>
  <si>
    <t>Генеральный директор управляющей компании</t>
  </si>
  <si>
    <t>за декабрь 2006</t>
  </si>
  <si>
    <t>оценочная стоимость ценных бумаг одного эмитента (за исключением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активов;</t>
  </si>
  <si>
    <t>обыкновенные и привилегированные акции Сбербанка России (ОАО)</t>
  </si>
  <si>
    <t>0.00-15.00</t>
  </si>
  <si>
    <t xml:space="preserve">на 29.12.2006 </t>
  </si>
  <si>
    <t>на 31.12.2006</t>
  </si>
  <si>
    <t xml:space="preserve"> на 29.12.2006</t>
  </si>
  <si>
    <t>из этой строки выделяеться переоценка Группы ЛСР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</si>
</sst>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_ ;\-#,##0.00\ "/>
    <numFmt numFmtId="179" formatCode="0.0000"/>
    <numFmt numFmtId="180" formatCode="0.000000"/>
    <numFmt numFmtId="181" formatCode="mmm/yyyy"/>
    <numFmt numFmtId="182" formatCode="0.00000"/>
    <numFmt numFmtId="183" formatCode="#,##0.00_р_."/>
    <numFmt numFmtId="184" formatCode="[$-FC19]d\ mmmm\ yyyy\ &quot;г.&quot;"/>
    <numFmt numFmtId="185" formatCode="#,##0.00000_р_."/>
    <numFmt numFmtId="186" formatCode="#,##0.00000_ ;\-#,##0.00000\ "/>
    <numFmt numFmtId="187" formatCode="0.00;[Red]0.00"/>
    <numFmt numFmtId="188" formatCode="[$-FC19]d\ mmmm\ yyyy\ &quot;г.&quot;\ h:mm"/>
    <numFmt numFmtId="189" formatCode="hh:mm\ dd/mm/yyyy"/>
    <numFmt numFmtId="190" formatCode="_-* #,##0.00000_р_._-;\-* #,##0.00000_р_._-;_-* &quot;-&quot;?????_р_._-;_-@_-"/>
    <numFmt numFmtId="191" formatCode="#,##0.00###"/>
    <numFmt numFmtId="192" formatCode="#,##0.000000"/>
    <numFmt numFmtId="193" formatCode="#,##0.0000000"/>
    <numFmt numFmtId="194" formatCode="#,##0.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;[Red]\-#,##0.00"/>
  </numFmts>
  <fonts count="36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0"/>
    </font>
    <font>
      <sz val="10"/>
      <color indexed="21"/>
      <name val="Arial"/>
      <family val="0"/>
    </font>
    <font>
      <sz val="10"/>
      <name val="Times New Roman"/>
      <family val="1"/>
    </font>
    <font>
      <sz val="9"/>
      <color indexed="8"/>
      <name val="Arial"/>
      <family val="0"/>
    </font>
    <font>
      <b/>
      <sz val="10"/>
      <name val="Times New Roman"/>
      <family val="1"/>
    </font>
    <font>
      <sz val="10"/>
      <color indexed="22"/>
      <name val="Arial"/>
      <family val="0"/>
    </font>
    <font>
      <i/>
      <sz val="10"/>
      <color indexed="18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ourier New"/>
      <family val="3"/>
    </font>
    <font>
      <sz val="12"/>
      <name val="Arial"/>
      <family val="0"/>
    </font>
    <font>
      <u val="single"/>
      <sz val="12"/>
      <name val="Times New Roman"/>
      <family val="1"/>
    </font>
    <font>
      <i/>
      <sz val="10"/>
      <color indexed="6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i/>
      <sz val="11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 horizontal="center" vertical="top"/>
      <protection/>
    </xf>
    <xf numFmtId="0" fontId="8" fillId="2" borderId="0">
      <alignment horizontal="left" vertical="top"/>
      <protection/>
    </xf>
    <xf numFmtId="0" fontId="8" fillId="2" borderId="0">
      <alignment horizontal="center" vertical="top"/>
      <protection/>
    </xf>
    <xf numFmtId="0" fontId="8" fillId="2" borderId="0">
      <alignment horizontal="left" vertical="center"/>
      <protection/>
    </xf>
    <xf numFmtId="0" fontId="8" fillId="2" borderId="0">
      <alignment horizontal="right" vertical="center"/>
      <protection/>
    </xf>
    <xf numFmtId="0" fontId="6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/>
      <protection/>
    </xf>
    <xf numFmtId="0" fontId="8" fillId="2" borderId="0">
      <alignment horizontal="left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/>
    </xf>
    <xf numFmtId="0" fontId="9" fillId="0" borderId="0" xfId="0" applyFont="1" applyAlignment="1">
      <alignment/>
    </xf>
    <xf numFmtId="43" fontId="7" fillId="0" borderId="0" xfId="29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" fontId="12" fillId="0" borderId="0" xfId="20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43" fontId="7" fillId="0" borderId="0" xfId="29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3" fontId="11" fillId="0" borderId="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0" fontId="2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19" fillId="0" borderId="0" xfId="2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wrapText="1"/>
    </xf>
    <xf numFmtId="0" fontId="18" fillId="0" borderId="0" xfId="15" applyFont="1" applyFill="1" applyBorder="1" applyAlignment="1">
      <alignment vertical="center" wrapText="1"/>
      <protection/>
    </xf>
    <xf numFmtId="0" fontId="17" fillId="0" borderId="0" xfId="0" applyFont="1" applyFill="1" applyBorder="1" applyAlignment="1">
      <alignment vertical="center"/>
    </xf>
    <xf numFmtId="0" fontId="19" fillId="0" borderId="0" xfId="15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 wrapText="1"/>
    </xf>
    <xf numFmtId="0" fontId="19" fillId="0" borderId="0" xfId="21" applyFont="1" applyFill="1" applyAlignment="1">
      <alignment horizontal="left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3" fontId="25" fillId="0" borderId="0" xfId="29" applyFont="1" applyFill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49" fontId="17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0" fontId="28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177" fontId="30" fillId="0" borderId="0" xfId="0" applyNumberFormat="1" applyFont="1" applyAlignment="1">
      <alignment/>
    </xf>
    <xf numFmtId="0" fontId="29" fillId="0" borderId="0" xfId="0" applyFont="1" applyAlignment="1">
      <alignment horizontal="right" vertical="top" wrapText="1"/>
    </xf>
    <xf numFmtId="177" fontId="0" fillId="0" borderId="0" xfId="0" applyNumberFormat="1" applyAlignment="1">
      <alignment wrapText="1"/>
    </xf>
    <xf numFmtId="177" fontId="29" fillId="0" borderId="1" xfId="0" applyNumberFormat="1" applyFont="1" applyFill="1" applyBorder="1" applyAlignment="1">
      <alignment horizontal="right" vertical="top" wrapText="1"/>
    </xf>
    <xf numFmtId="177" fontId="19" fillId="0" borderId="1" xfId="0" applyNumberFormat="1" applyFont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10" fontId="25" fillId="0" borderId="1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10" fontId="31" fillId="0" borderId="1" xfId="0" applyNumberFormat="1" applyFont="1" applyFill="1" applyBorder="1" applyAlignment="1">
      <alignment horizontal="right" vertical="top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4" fontId="9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3" fontId="29" fillId="0" borderId="1" xfId="0" applyNumberFormat="1" applyFont="1" applyFill="1" applyBorder="1" applyAlignment="1">
      <alignment horizontal="right"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14" fontId="11" fillId="0" borderId="1" xfId="29" applyNumberFormat="1" applyFont="1" applyFill="1" applyBorder="1" applyAlignment="1">
      <alignment horizontal="center" vertical="top" wrapText="1"/>
    </xf>
    <xf numFmtId="177" fontId="0" fillId="0" borderId="0" xfId="0" applyNumberFormat="1" applyFont="1" applyFill="1" applyAlignment="1">
      <alignment wrapText="1"/>
    </xf>
    <xf numFmtId="14" fontId="28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0" xfId="15" applyFont="1" applyFill="1" applyBorder="1" applyAlignment="1">
      <alignment vertical="top" wrapText="1"/>
      <protection/>
    </xf>
    <xf numFmtId="0" fontId="19" fillId="0" borderId="0" xfId="15" applyFont="1" applyFill="1" applyBorder="1" applyAlignment="1">
      <alignment horizontal="center" vertical="top" wrapText="1"/>
      <protection/>
    </xf>
    <xf numFmtId="0" fontId="17" fillId="0" borderId="0" xfId="0" applyFont="1" applyFill="1" applyBorder="1" applyAlignment="1">
      <alignment/>
    </xf>
    <xf numFmtId="0" fontId="19" fillId="0" borderId="0" xfId="16" applyFont="1" applyFill="1" applyBorder="1" applyAlignment="1">
      <alignment vertical="top" wrapText="1"/>
      <protection/>
    </xf>
    <xf numFmtId="0" fontId="19" fillId="0" borderId="0" xfId="17" applyFont="1" applyFill="1" applyBorder="1" applyAlignment="1">
      <alignment horizontal="left" vertical="top" wrapText="1"/>
      <protection/>
    </xf>
    <xf numFmtId="189" fontId="19" fillId="0" borderId="0" xfId="17" applyNumberFormat="1" applyFont="1" applyFill="1" applyBorder="1" applyAlignment="1">
      <alignment wrapText="1"/>
      <protection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3" xfId="0" applyFont="1" applyBorder="1" applyAlignment="1">
      <alignment horizontal="center" vertical="center" wrapText="1"/>
    </xf>
    <xf numFmtId="14" fontId="20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4" fontId="17" fillId="0" borderId="1" xfId="0" applyNumberFormat="1" applyFont="1" applyBorder="1" applyAlignment="1">
      <alignment/>
    </xf>
    <xf numFmtId="4" fontId="19" fillId="2" borderId="1" xfId="20" applyNumberFormat="1" applyFont="1" applyBorder="1" applyAlignment="1">
      <alignment horizontal="right" vertical="center" wrapText="1"/>
      <protection/>
    </xf>
    <xf numFmtId="4" fontId="17" fillId="0" borderId="0" xfId="0" applyNumberFormat="1" applyFont="1" applyAlignment="1">
      <alignment/>
    </xf>
    <xf numFmtId="177" fontId="19" fillId="2" borderId="1" xfId="20" applyNumberFormat="1" applyFont="1" applyBorder="1" applyAlignment="1">
      <alignment horizontal="right" vertical="center" wrapText="1"/>
      <protection/>
    </xf>
    <xf numFmtId="0" fontId="19" fillId="0" borderId="0" xfId="21" applyFont="1" applyFill="1" applyAlignment="1">
      <alignment vertical="center" wrapText="1"/>
      <protection/>
    </xf>
    <xf numFmtId="0" fontId="17" fillId="0" borderId="0" xfId="0" applyFont="1" applyFill="1" applyAlignment="1">
      <alignment wrapText="1"/>
    </xf>
    <xf numFmtId="0" fontId="19" fillId="0" borderId="0" xfId="23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21" applyFont="1" applyFill="1" applyAlignment="1">
      <alignment horizontal="left" vertical="center" wrapText="1"/>
      <protection/>
    </xf>
    <xf numFmtId="0" fontId="19" fillId="0" borderId="0" xfId="23" applyFont="1" applyFill="1" applyAlignment="1">
      <alignment horizontal="left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4" fontId="34" fillId="0" borderId="0" xfId="0" applyNumberFormat="1" applyFont="1" applyFill="1" applyAlignment="1">
      <alignment/>
    </xf>
    <xf numFmtId="0" fontId="29" fillId="0" borderId="1" xfId="0" applyFont="1" applyFill="1" applyBorder="1" applyAlignment="1">
      <alignment horizontal="center" vertical="top" wrapText="1"/>
    </xf>
    <xf numFmtId="177" fontId="29" fillId="0" borderId="1" xfId="0" applyNumberFormat="1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14" fontId="0" fillId="0" borderId="0" xfId="0" applyNumberFormat="1" applyFont="1" applyFill="1" applyAlignment="1">
      <alignment wrapText="1"/>
    </xf>
    <xf numFmtId="0" fontId="3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10" fontId="25" fillId="0" borderId="0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177" fontId="29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 wrapText="1"/>
    </xf>
    <xf numFmtId="43" fontId="17" fillId="0" borderId="1" xfId="0" applyNumberFormat="1" applyFont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10" fontId="25" fillId="0" borderId="1" xfId="0" applyNumberFormat="1" applyFont="1" applyFill="1" applyBorder="1" applyAlignment="1">
      <alignment horizontal="right" wrapText="1"/>
    </xf>
    <xf numFmtId="0" fontId="28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14" fontId="29" fillId="0" borderId="1" xfId="0" applyNumberFormat="1" applyFont="1" applyFill="1" applyBorder="1" applyAlignment="1">
      <alignment horizontal="center" vertical="top" wrapText="1"/>
    </xf>
    <xf numFmtId="177" fontId="11" fillId="0" borderId="1" xfId="20" applyNumberFormat="1" applyFont="1" applyFill="1" applyBorder="1" applyAlignment="1">
      <alignment horizontal="right" vertical="center" wrapText="1"/>
      <protection/>
    </xf>
    <xf numFmtId="3" fontId="29" fillId="0" borderId="1" xfId="0" applyNumberFormat="1" applyFont="1" applyFill="1" applyBorder="1" applyAlignment="1">
      <alignment horizontal="right" wrapText="1"/>
    </xf>
    <xf numFmtId="177" fontId="35" fillId="0" borderId="4" xfId="0" applyNumberFormat="1" applyFont="1" applyFill="1" applyBorder="1" applyAlignment="1">
      <alignment horizontal="right" vertical="top" wrapText="1"/>
    </xf>
    <xf numFmtId="177" fontId="35" fillId="0" borderId="5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7" fillId="0" borderId="0" xfId="15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1" fillId="0" borderId="4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177" fontId="29" fillId="0" borderId="4" xfId="0" applyNumberFormat="1" applyFont="1" applyBorder="1" applyAlignment="1">
      <alignment horizontal="left" vertical="top" wrapText="1"/>
    </xf>
    <xf numFmtId="177" fontId="29" fillId="0" borderId="5" xfId="0" applyNumberFormat="1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4" fontId="19" fillId="2" borderId="0" xfId="20" applyNumberFormat="1" applyFont="1" applyBorder="1" applyAlignment="1">
      <alignment horizontal="right" vertical="center" wrapText="1"/>
      <protection/>
    </xf>
    <xf numFmtId="0" fontId="29" fillId="0" borderId="4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177" fontId="29" fillId="0" borderId="4" xfId="0" applyNumberFormat="1" applyFont="1" applyBorder="1" applyAlignment="1">
      <alignment horizontal="right" vertical="top" wrapText="1"/>
    </xf>
    <xf numFmtId="177" fontId="29" fillId="0" borderId="5" xfId="0" applyNumberFormat="1" applyFont="1" applyBorder="1" applyAlignment="1">
      <alignment horizontal="right" vertical="top" wrapText="1"/>
    </xf>
    <xf numFmtId="3" fontId="29" fillId="0" borderId="4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horizontal="right" vertical="top" wrapText="1"/>
    </xf>
    <xf numFmtId="2" fontId="29" fillId="0" borderId="4" xfId="0" applyNumberFormat="1" applyFont="1" applyBorder="1" applyAlignment="1">
      <alignment horizontal="right" wrapText="1"/>
    </xf>
    <xf numFmtId="2" fontId="29" fillId="0" borderId="5" xfId="0" applyNumberFormat="1" applyFont="1" applyBorder="1" applyAlignment="1">
      <alignment horizontal="right" wrapText="1"/>
    </xf>
    <xf numFmtId="177" fontId="29" fillId="0" borderId="4" xfId="0" applyNumberFormat="1" applyFont="1" applyFill="1" applyBorder="1" applyAlignment="1">
      <alignment horizontal="right" vertical="top" wrapText="1"/>
    </xf>
    <xf numFmtId="177" fontId="29" fillId="0" borderId="5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9" fillId="0" borderId="4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177" fontId="25" fillId="0" borderId="4" xfId="0" applyNumberFormat="1" applyFont="1" applyFill="1" applyBorder="1" applyAlignment="1">
      <alignment horizontal="right" vertical="top" wrapText="1"/>
    </xf>
    <xf numFmtId="177" fontId="25" fillId="0" borderId="5" xfId="0" applyNumberFormat="1" applyFont="1" applyFill="1" applyBorder="1" applyAlignment="1">
      <alignment horizontal="right" vertical="top" wrapText="1"/>
    </xf>
    <xf numFmtId="0" fontId="25" fillId="0" borderId="4" xfId="0" applyFont="1" applyFill="1" applyBorder="1" applyAlignment="1">
      <alignment horizontal="right" vertical="top" wrapText="1"/>
    </xf>
    <xf numFmtId="0" fontId="25" fillId="0" borderId="5" xfId="0" applyFont="1" applyFill="1" applyBorder="1" applyAlignment="1">
      <alignment horizontal="right"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14" fontId="31" fillId="0" borderId="1" xfId="0" applyNumberFormat="1" applyFont="1" applyFill="1" applyBorder="1" applyAlignment="1">
      <alignment horizontal="center" wrapText="1"/>
    </xf>
    <xf numFmtId="177" fontId="31" fillId="0" borderId="4" xfId="0" applyNumberFormat="1" applyFont="1" applyFill="1" applyBorder="1" applyAlignment="1">
      <alignment horizontal="center" vertical="top" wrapText="1"/>
    </xf>
    <xf numFmtId="177" fontId="31" fillId="0" borderId="5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186" fontId="25" fillId="0" borderId="4" xfId="0" applyNumberFormat="1" applyFont="1" applyFill="1" applyBorder="1" applyAlignment="1">
      <alignment horizontal="right" vertical="top" wrapText="1"/>
    </xf>
    <xf numFmtId="182" fontId="25" fillId="0" borderId="4" xfId="0" applyNumberFormat="1" applyFont="1" applyFill="1" applyBorder="1" applyAlignment="1">
      <alignment horizontal="right" vertical="top" wrapText="1"/>
    </xf>
    <xf numFmtId="177" fontId="31" fillId="0" borderId="4" xfId="0" applyNumberFormat="1" applyFont="1" applyFill="1" applyBorder="1" applyAlignment="1">
      <alignment horizontal="right" vertical="top" wrapText="1"/>
    </xf>
    <xf numFmtId="177" fontId="31" fillId="0" borderId="5" xfId="0" applyNumberFormat="1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177" fontId="25" fillId="0" borderId="4" xfId="0" applyNumberFormat="1" applyFont="1" applyFill="1" applyBorder="1" applyAlignment="1">
      <alignment horizontal="right" wrapText="1"/>
    </xf>
    <xf numFmtId="0" fontId="25" fillId="0" borderId="5" xfId="0" applyFont="1" applyFill="1" applyBorder="1" applyAlignment="1">
      <alignment horizontal="right" wrapText="1"/>
    </xf>
    <xf numFmtId="0" fontId="17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182" fontId="25" fillId="0" borderId="5" xfId="0" applyNumberFormat="1" applyFont="1" applyFill="1" applyBorder="1" applyAlignment="1">
      <alignment horizontal="right" vertical="top" wrapText="1"/>
    </xf>
    <xf numFmtId="177" fontId="17" fillId="0" borderId="4" xfId="0" applyNumberFormat="1" applyFont="1" applyFill="1" applyBorder="1" applyAlignment="1">
      <alignment horizontal="right" vertical="top" wrapText="1"/>
    </xf>
    <xf numFmtId="0" fontId="17" fillId="0" borderId="5" xfId="0" applyFont="1" applyFill="1" applyBorder="1" applyAlignment="1">
      <alignment horizontal="right" vertical="top" wrapText="1"/>
    </xf>
    <xf numFmtId="0" fontId="26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15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 wrapText="1"/>
    </xf>
    <xf numFmtId="0" fontId="29" fillId="0" borderId="0" xfId="0" applyFont="1" applyAlignment="1">
      <alignment horizontal="center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right" vertical="top" wrapText="1"/>
    </xf>
    <xf numFmtId="0" fontId="28" fillId="0" borderId="5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wrapText="1"/>
    </xf>
    <xf numFmtId="0" fontId="19" fillId="0" borderId="4" xfId="0" applyFont="1" applyBorder="1" applyAlignment="1">
      <alignment horizontal="right" wrapText="1"/>
    </xf>
    <xf numFmtId="0" fontId="19" fillId="0" borderId="5" xfId="0" applyFont="1" applyBorder="1" applyAlignment="1">
      <alignment horizontal="right" wrapText="1"/>
    </xf>
    <xf numFmtId="177" fontId="19" fillId="0" borderId="4" xfId="0" applyNumberFormat="1" applyFont="1" applyBorder="1" applyAlignment="1">
      <alignment horizontal="right" wrapText="1"/>
    </xf>
    <xf numFmtId="177" fontId="19" fillId="0" borderId="5" xfId="0" applyNumberFormat="1" applyFont="1" applyBorder="1" applyAlignment="1">
      <alignment horizontal="right" wrapText="1"/>
    </xf>
    <xf numFmtId="182" fontId="19" fillId="0" borderId="4" xfId="0" applyNumberFormat="1" applyFont="1" applyBorder="1" applyAlignment="1">
      <alignment horizontal="right" wrapText="1"/>
    </xf>
    <xf numFmtId="182" fontId="19" fillId="0" borderId="5" xfId="0" applyNumberFormat="1" applyFont="1" applyBorder="1" applyAlignment="1">
      <alignment horizontal="right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14" fontId="28" fillId="0" borderId="4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1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9" fillId="0" borderId="0" xfId="15" applyFont="1" applyFill="1" applyBorder="1" applyAlignment="1">
      <alignment horizontal="center" vertical="center" wrapTex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top" wrapText="1"/>
    </xf>
    <xf numFmtId="188" fontId="18" fillId="0" borderId="0" xfId="17" applyNumberFormat="1" applyFont="1" applyFill="1" applyBorder="1" applyAlignment="1">
      <alignment horizontal="left"/>
      <protection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00" fontId="5" fillId="0" borderId="0" xfId="0" applyNumberFormat="1" applyFont="1" applyAlignment="1">
      <alignment/>
    </xf>
  </cellXfs>
  <cellStyles count="17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4">
      <selection activeCell="I28" sqref="I28"/>
    </sheetView>
  </sheetViews>
  <sheetFormatPr defaultColWidth="9.140625" defaultRowHeight="12.75"/>
  <cols>
    <col min="1" max="1" width="39.00390625" style="81" customWidth="1"/>
    <col min="2" max="2" width="23.57421875" style="81" customWidth="1"/>
    <col min="3" max="3" width="6.57421875" style="81" bestFit="1" customWidth="1"/>
    <col min="4" max="4" width="5.7109375" style="81" customWidth="1"/>
    <col min="5" max="5" width="10.7109375" style="81" customWidth="1"/>
    <col min="6" max="6" width="16.28125" style="81" customWidth="1"/>
    <col min="7" max="7" width="4.421875" style="81" customWidth="1"/>
    <col min="8" max="8" width="13.28125" style="81" bestFit="1" customWidth="1"/>
    <col min="9" max="16384" width="9.140625" style="81" customWidth="1"/>
  </cols>
  <sheetData>
    <row r="1" spans="1:7" ht="33.75" customHeight="1">
      <c r="A1" s="204" t="s">
        <v>220</v>
      </c>
      <c r="B1" s="204"/>
      <c r="C1" s="204"/>
      <c r="D1" s="204"/>
      <c r="E1" s="204"/>
      <c r="F1" s="204"/>
      <c r="G1" s="73"/>
    </row>
    <row r="2" spans="1:7" ht="15.75">
      <c r="A2" s="76"/>
      <c r="B2" s="76"/>
      <c r="C2" s="76"/>
      <c r="D2" s="76"/>
      <c r="E2" s="76"/>
      <c r="F2" s="76"/>
      <c r="G2" s="73"/>
    </row>
    <row r="3" spans="1:7" ht="15.75">
      <c r="A3" s="204" t="s">
        <v>119</v>
      </c>
      <c r="B3" s="204"/>
      <c r="C3" s="204"/>
      <c r="D3" s="204"/>
      <c r="E3" s="204"/>
      <c r="F3" s="204"/>
      <c r="G3" s="73"/>
    </row>
    <row r="4" spans="1:7" ht="18" customHeight="1">
      <c r="A4" s="185" t="s">
        <v>120</v>
      </c>
      <c r="B4" s="185"/>
      <c r="C4" s="185"/>
      <c r="D4" s="185"/>
      <c r="E4" s="185"/>
      <c r="F4" s="185"/>
      <c r="G4" s="73"/>
    </row>
    <row r="5" spans="1:8" ht="15.75">
      <c r="A5" s="200" t="s">
        <v>150</v>
      </c>
      <c r="B5" s="200"/>
      <c r="C5" s="200"/>
      <c r="D5" s="200"/>
      <c r="E5" s="200"/>
      <c r="F5" s="200"/>
      <c r="G5" s="64"/>
      <c r="H5" s="64"/>
    </row>
    <row r="6" spans="1:8" ht="15" customHeight="1">
      <c r="A6" s="200" t="s">
        <v>120</v>
      </c>
      <c r="B6" s="200"/>
      <c r="C6" s="200"/>
      <c r="D6" s="200"/>
      <c r="E6" s="200"/>
      <c r="F6" s="200"/>
      <c r="G6" s="64"/>
      <c r="H6" s="64"/>
    </row>
    <row r="7" spans="1:8" ht="15.75">
      <c r="A7" s="200" t="s">
        <v>151</v>
      </c>
      <c r="B7" s="200"/>
      <c r="C7" s="200"/>
      <c r="D7" s="200"/>
      <c r="E7" s="200"/>
      <c r="F7" s="200"/>
      <c r="G7" s="64"/>
      <c r="H7" s="64"/>
    </row>
    <row r="8" spans="1:8" ht="15.75">
      <c r="A8" s="201" t="s">
        <v>214</v>
      </c>
      <c r="B8" s="201"/>
      <c r="C8" s="201"/>
      <c r="D8" s="201"/>
      <c r="E8" s="201"/>
      <c r="F8" s="201"/>
      <c r="G8" s="87"/>
      <c r="H8" s="87"/>
    </row>
    <row r="9" spans="1:7" ht="12" customHeight="1">
      <c r="A9" s="77"/>
      <c r="B9" s="77"/>
      <c r="C9" s="77"/>
      <c r="D9" s="77"/>
      <c r="E9" s="77"/>
      <c r="F9" s="91" t="s">
        <v>243</v>
      </c>
      <c r="G9" s="73"/>
    </row>
    <row r="10" spans="1:7" ht="27" customHeight="1">
      <c r="A10" s="202" t="s">
        <v>221</v>
      </c>
      <c r="B10" s="203"/>
      <c r="C10" s="78" t="s">
        <v>222</v>
      </c>
      <c r="D10" s="202" t="s">
        <v>246</v>
      </c>
      <c r="E10" s="203"/>
      <c r="F10" s="172">
        <v>39082</v>
      </c>
      <c r="G10" s="73"/>
    </row>
    <row r="11" spans="1:7" ht="12" customHeight="1">
      <c r="A11" s="202">
        <v>1</v>
      </c>
      <c r="B11" s="203"/>
      <c r="C11" s="78">
        <v>2</v>
      </c>
      <c r="D11" s="202">
        <v>3</v>
      </c>
      <c r="E11" s="203"/>
      <c r="F11" s="150">
        <v>4</v>
      </c>
      <c r="G11" s="73"/>
    </row>
    <row r="12" spans="1:7" ht="12" customHeight="1">
      <c r="A12" s="190" t="s">
        <v>244</v>
      </c>
      <c r="B12" s="191"/>
      <c r="C12" s="78"/>
      <c r="D12" s="186"/>
      <c r="E12" s="187"/>
      <c r="F12" s="151"/>
      <c r="G12" s="73"/>
    </row>
    <row r="13" spans="1:7" ht="12" customHeight="1">
      <c r="A13" s="190" t="s">
        <v>0</v>
      </c>
      <c r="B13" s="191"/>
      <c r="C13" s="78">
        <v>10</v>
      </c>
      <c r="D13" s="192">
        <f>1495551.18/1000</f>
        <v>1495.55118</v>
      </c>
      <c r="E13" s="193"/>
      <c r="F13" s="93">
        <f>СЧА!D16/1000</f>
        <v>553.96196</v>
      </c>
      <c r="G13" s="73"/>
    </row>
    <row r="14" spans="1:7" ht="12" customHeight="1">
      <c r="A14" s="190" t="s">
        <v>121</v>
      </c>
      <c r="B14" s="191"/>
      <c r="C14" s="78"/>
      <c r="D14" s="192"/>
      <c r="E14" s="193"/>
      <c r="F14" s="93"/>
      <c r="G14" s="73"/>
    </row>
    <row r="15" spans="1:7" ht="12" customHeight="1">
      <c r="A15" s="190" t="s">
        <v>122</v>
      </c>
      <c r="B15" s="191"/>
      <c r="C15" s="78">
        <v>11</v>
      </c>
      <c r="D15" s="194">
        <v>0</v>
      </c>
      <c r="E15" s="195"/>
      <c r="F15" s="93">
        <f>СЧА!D16/1000</f>
        <v>553.96196</v>
      </c>
      <c r="G15" s="73"/>
    </row>
    <row r="16" spans="1:7" ht="12" customHeight="1">
      <c r="A16" s="190" t="s">
        <v>123</v>
      </c>
      <c r="B16" s="191"/>
      <c r="C16" s="78">
        <v>12</v>
      </c>
      <c r="D16" s="194">
        <v>0</v>
      </c>
      <c r="E16" s="195"/>
      <c r="F16" s="113">
        <v>0</v>
      </c>
      <c r="G16" s="73"/>
    </row>
    <row r="17" spans="1:7" ht="12" customHeight="1">
      <c r="A17" s="190" t="s">
        <v>1</v>
      </c>
      <c r="B17" s="191"/>
      <c r="C17" s="78">
        <v>20</v>
      </c>
      <c r="D17" s="194">
        <v>0</v>
      </c>
      <c r="E17" s="195"/>
      <c r="F17" s="93">
        <f>F19</f>
        <v>14450.307</v>
      </c>
      <c r="G17" s="73"/>
    </row>
    <row r="18" spans="1:7" ht="12" customHeight="1">
      <c r="A18" s="190" t="s">
        <v>121</v>
      </c>
      <c r="B18" s="191"/>
      <c r="C18" s="78"/>
      <c r="D18" s="194"/>
      <c r="E18" s="195"/>
      <c r="F18" s="93"/>
      <c r="G18" s="73"/>
    </row>
    <row r="19" spans="1:7" ht="12" customHeight="1">
      <c r="A19" s="190" t="s">
        <v>122</v>
      </c>
      <c r="B19" s="191"/>
      <c r="C19" s="78">
        <v>21</v>
      </c>
      <c r="D19" s="194">
        <v>0</v>
      </c>
      <c r="E19" s="195"/>
      <c r="F19" s="93">
        <f>СЧА!D19/1000</f>
        <v>14450.307</v>
      </c>
      <c r="G19" s="73"/>
    </row>
    <row r="20" spans="1:7" ht="12" customHeight="1">
      <c r="A20" s="190" t="s">
        <v>123</v>
      </c>
      <c r="B20" s="191"/>
      <c r="C20" s="78">
        <v>22</v>
      </c>
      <c r="D20" s="194">
        <v>0</v>
      </c>
      <c r="E20" s="195"/>
      <c r="F20" s="113">
        <v>0</v>
      </c>
      <c r="G20" s="73"/>
    </row>
    <row r="21" spans="1:7" ht="25.5" customHeight="1">
      <c r="A21" s="190" t="s">
        <v>223</v>
      </c>
      <c r="B21" s="191"/>
      <c r="C21" s="78">
        <v>30</v>
      </c>
      <c r="D21" s="194">
        <v>0</v>
      </c>
      <c r="E21" s="195"/>
      <c r="F21" s="93">
        <f>F23+F24</f>
        <v>177706.7942</v>
      </c>
      <c r="G21" s="73"/>
    </row>
    <row r="22" spans="1:7" ht="12.75">
      <c r="A22" s="190" t="s">
        <v>121</v>
      </c>
      <c r="B22" s="191"/>
      <c r="C22" s="78"/>
      <c r="D22" s="194"/>
      <c r="E22" s="195"/>
      <c r="F22" s="93"/>
      <c r="G22" s="73"/>
    </row>
    <row r="23" spans="1:7" ht="12.75">
      <c r="A23" s="190" t="s">
        <v>224</v>
      </c>
      <c r="B23" s="191"/>
      <c r="C23" s="78">
        <v>31</v>
      </c>
      <c r="D23" s="194">
        <v>0</v>
      </c>
      <c r="E23" s="195"/>
      <c r="F23" s="93">
        <v>175239.1877</v>
      </c>
      <c r="G23" s="73"/>
    </row>
    <row r="24" spans="1:7" ht="12.75">
      <c r="A24" s="190" t="s">
        <v>225</v>
      </c>
      <c r="B24" s="191"/>
      <c r="C24" s="78">
        <v>32</v>
      </c>
      <c r="D24" s="194">
        <v>0</v>
      </c>
      <c r="E24" s="195"/>
      <c r="F24" s="93">
        <v>2467.6065</v>
      </c>
      <c r="G24" s="73"/>
    </row>
    <row r="25" spans="1:8" ht="27" customHeight="1">
      <c r="A25" s="190" t="s">
        <v>226</v>
      </c>
      <c r="B25" s="191"/>
      <c r="C25" s="78">
        <v>40</v>
      </c>
      <c r="D25" s="198">
        <f>D27</f>
        <v>72974.14311</v>
      </c>
      <c r="E25" s="199"/>
      <c r="F25" s="93">
        <f>F28+F27+F29+F30</f>
        <v>1564.8756</v>
      </c>
      <c r="G25" s="73"/>
      <c r="H25" s="92"/>
    </row>
    <row r="26" spans="1:8" ht="12" customHeight="1">
      <c r="A26" s="190" t="s">
        <v>121</v>
      </c>
      <c r="B26" s="191"/>
      <c r="C26" s="78"/>
      <c r="D26" s="192"/>
      <c r="E26" s="193"/>
      <c r="F26" s="93"/>
      <c r="G26" s="73"/>
      <c r="H26" s="92"/>
    </row>
    <row r="27" spans="1:7" ht="12" customHeight="1">
      <c r="A27" s="190" t="s">
        <v>224</v>
      </c>
      <c r="B27" s="191"/>
      <c r="C27" s="78">
        <v>41</v>
      </c>
      <c r="D27" s="192">
        <f>72974143.11/1000</f>
        <v>72974.14311</v>
      </c>
      <c r="E27" s="193"/>
      <c r="F27" s="113">
        <v>0</v>
      </c>
      <c r="G27" s="73"/>
    </row>
    <row r="28" spans="1:7" ht="12" customHeight="1">
      <c r="A28" s="190" t="s">
        <v>225</v>
      </c>
      <c r="B28" s="191"/>
      <c r="C28" s="78">
        <v>42</v>
      </c>
      <c r="D28" s="194">
        <v>0</v>
      </c>
      <c r="E28" s="195"/>
      <c r="F28" s="93">
        <v>1564.8756</v>
      </c>
      <c r="G28" s="73"/>
    </row>
    <row r="29" spans="1:7" ht="12" customHeight="1">
      <c r="A29" s="190" t="s">
        <v>124</v>
      </c>
      <c r="B29" s="191"/>
      <c r="C29" s="78"/>
      <c r="D29" s="194">
        <v>0</v>
      </c>
      <c r="E29" s="195"/>
      <c r="F29" s="113">
        <v>0</v>
      </c>
      <c r="G29" s="73"/>
    </row>
    <row r="30" spans="1:7" ht="12" customHeight="1">
      <c r="A30" s="190" t="s">
        <v>227</v>
      </c>
      <c r="B30" s="191"/>
      <c r="C30" s="78">
        <v>43</v>
      </c>
      <c r="D30" s="194">
        <v>0</v>
      </c>
      <c r="E30" s="195"/>
      <c r="F30" s="113">
        <v>0</v>
      </c>
      <c r="G30" s="73"/>
    </row>
    <row r="31" spans="1:7" ht="12" customHeight="1">
      <c r="A31" s="190" t="s">
        <v>228</v>
      </c>
      <c r="B31" s="191"/>
      <c r="C31" s="78">
        <v>50</v>
      </c>
      <c r="D31" s="192">
        <f>3173861.95/1000</f>
        <v>3173.86195</v>
      </c>
      <c r="E31" s="193"/>
      <c r="F31" s="93">
        <f>F35+F34+F32</f>
        <v>3808.42083</v>
      </c>
      <c r="G31" s="73"/>
    </row>
    <row r="32" spans="1:7" ht="12.75">
      <c r="A32" s="190" t="s">
        <v>74</v>
      </c>
      <c r="B32" s="191"/>
      <c r="C32" s="78">
        <v>51</v>
      </c>
      <c r="D32" s="192">
        <f>3150861.95/1000</f>
        <v>3150.86195</v>
      </c>
      <c r="E32" s="193"/>
      <c r="F32" s="93">
        <f>СЧА!D55/1000</f>
        <v>3511.13282</v>
      </c>
      <c r="G32" s="73"/>
    </row>
    <row r="33" spans="1:7" ht="12.75">
      <c r="A33" s="190" t="s">
        <v>229</v>
      </c>
      <c r="B33" s="191"/>
      <c r="C33" s="78">
        <v>52</v>
      </c>
      <c r="D33" s="194">
        <v>0</v>
      </c>
      <c r="E33" s="195"/>
      <c r="F33" s="113">
        <v>0</v>
      </c>
      <c r="G33" s="73"/>
    </row>
    <row r="34" spans="1:7" ht="27" customHeight="1">
      <c r="A34" s="190" t="s">
        <v>76</v>
      </c>
      <c r="B34" s="191"/>
      <c r="C34" s="78">
        <v>53</v>
      </c>
      <c r="D34" s="196">
        <v>0</v>
      </c>
      <c r="E34" s="197"/>
      <c r="F34" s="164">
        <f>СЧА!D57/1000</f>
        <v>249.04001</v>
      </c>
      <c r="G34" s="73"/>
    </row>
    <row r="35" spans="1:7" ht="12" customHeight="1">
      <c r="A35" s="190" t="s">
        <v>125</v>
      </c>
      <c r="B35" s="191"/>
      <c r="C35" s="78">
        <v>54</v>
      </c>
      <c r="D35" s="192">
        <f>23000/1000</f>
        <v>23</v>
      </c>
      <c r="E35" s="193"/>
      <c r="F35" s="93">
        <f>СЧА!D58/1000</f>
        <v>48.248</v>
      </c>
      <c r="G35" s="73"/>
    </row>
    <row r="36" spans="1:7" ht="12" customHeight="1">
      <c r="A36" s="190" t="s">
        <v>14</v>
      </c>
      <c r="B36" s="191"/>
      <c r="C36" s="78">
        <v>60</v>
      </c>
      <c r="D36" s="194">
        <v>0</v>
      </c>
      <c r="E36" s="195"/>
      <c r="F36" s="113">
        <v>0</v>
      </c>
      <c r="G36" s="73"/>
    </row>
    <row r="37" spans="1:7" ht="12" customHeight="1">
      <c r="A37" s="190" t="s">
        <v>126</v>
      </c>
      <c r="B37" s="191"/>
      <c r="C37" s="78">
        <v>70</v>
      </c>
      <c r="D37" s="194">
        <v>0</v>
      </c>
      <c r="E37" s="195"/>
      <c r="F37" s="113">
        <v>0</v>
      </c>
      <c r="G37" s="73"/>
    </row>
    <row r="38" spans="1:7" ht="12" customHeight="1">
      <c r="A38" s="190" t="s">
        <v>121</v>
      </c>
      <c r="B38" s="191"/>
      <c r="C38" s="78"/>
      <c r="D38" s="194">
        <v>0</v>
      </c>
      <c r="E38" s="195"/>
      <c r="F38" s="113">
        <v>0</v>
      </c>
      <c r="G38" s="73"/>
    </row>
    <row r="39" spans="1:7" ht="12" customHeight="1">
      <c r="A39" s="190" t="s">
        <v>68</v>
      </c>
      <c r="B39" s="191"/>
      <c r="C39" s="78">
        <v>71</v>
      </c>
      <c r="D39" s="194">
        <v>0</v>
      </c>
      <c r="E39" s="195"/>
      <c r="F39" s="113">
        <v>0</v>
      </c>
      <c r="G39" s="73"/>
    </row>
    <row r="40" spans="1:7" ht="12" customHeight="1">
      <c r="A40" s="190" t="s">
        <v>69</v>
      </c>
      <c r="B40" s="191"/>
      <c r="C40" s="78">
        <v>72</v>
      </c>
      <c r="D40" s="194">
        <v>0</v>
      </c>
      <c r="E40" s="195"/>
      <c r="F40" s="113">
        <v>0</v>
      </c>
      <c r="G40" s="73"/>
    </row>
    <row r="41" spans="1:7" ht="12" customHeight="1">
      <c r="A41" s="190" t="s">
        <v>70</v>
      </c>
      <c r="B41" s="191"/>
      <c r="C41" s="78">
        <v>73</v>
      </c>
      <c r="D41" s="194">
        <v>0</v>
      </c>
      <c r="E41" s="195"/>
      <c r="F41" s="113">
        <v>0</v>
      </c>
      <c r="G41" s="73"/>
    </row>
    <row r="42" spans="1:7" ht="12" customHeight="1">
      <c r="A42" s="190" t="s">
        <v>15</v>
      </c>
      <c r="B42" s="191"/>
      <c r="C42" s="78">
        <v>74</v>
      </c>
      <c r="D42" s="194">
        <v>0</v>
      </c>
      <c r="E42" s="195"/>
      <c r="F42" s="113">
        <v>0</v>
      </c>
      <c r="G42" s="73"/>
    </row>
    <row r="43" spans="1:7" ht="12.75">
      <c r="A43" s="190" t="s">
        <v>16</v>
      </c>
      <c r="B43" s="191"/>
      <c r="C43" s="78">
        <v>80</v>
      </c>
      <c r="D43" s="194">
        <v>0</v>
      </c>
      <c r="E43" s="195"/>
      <c r="F43" s="113">
        <v>0</v>
      </c>
      <c r="G43" s="73"/>
    </row>
    <row r="44" spans="1:7" ht="12" customHeight="1">
      <c r="A44" s="190" t="s">
        <v>113</v>
      </c>
      <c r="B44" s="191"/>
      <c r="C44" s="78">
        <v>90</v>
      </c>
      <c r="D44" s="194">
        <v>0</v>
      </c>
      <c r="E44" s="195"/>
      <c r="F44" s="113">
        <v>0</v>
      </c>
      <c r="G44" s="73"/>
    </row>
    <row r="45" spans="1:7" ht="12" customHeight="1">
      <c r="A45" s="190" t="s">
        <v>121</v>
      </c>
      <c r="B45" s="191"/>
      <c r="C45" s="78"/>
      <c r="D45" s="194"/>
      <c r="E45" s="195"/>
      <c r="F45" s="113"/>
      <c r="G45" s="73"/>
    </row>
    <row r="46" spans="1:7" ht="24.75" customHeight="1">
      <c r="A46" s="190" t="s">
        <v>230</v>
      </c>
      <c r="B46" s="191"/>
      <c r="C46" s="78">
        <v>91</v>
      </c>
      <c r="D46" s="194">
        <v>0</v>
      </c>
      <c r="E46" s="195"/>
      <c r="F46" s="113">
        <v>0</v>
      </c>
      <c r="G46" s="73"/>
    </row>
    <row r="47" spans="1:7" ht="12.75">
      <c r="A47" s="190" t="s">
        <v>17</v>
      </c>
      <c r="B47" s="191"/>
      <c r="C47" s="78">
        <v>92</v>
      </c>
      <c r="D47" s="194">
        <v>0</v>
      </c>
      <c r="E47" s="195"/>
      <c r="F47" s="113">
        <v>0</v>
      </c>
      <c r="G47" s="73"/>
    </row>
    <row r="48" spans="1:7" ht="12" customHeight="1">
      <c r="A48" s="190" t="s">
        <v>12</v>
      </c>
      <c r="B48" s="191"/>
      <c r="C48" s="78">
        <v>93</v>
      </c>
      <c r="D48" s="194">
        <v>0</v>
      </c>
      <c r="E48" s="195"/>
      <c r="F48" s="113">
        <v>0</v>
      </c>
      <c r="G48" s="73"/>
    </row>
    <row r="49" spans="1:7" ht="12" customHeight="1">
      <c r="A49" s="190" t="s">
        <v>231</v>
      </c>
      <c r="B49" s="191"/>
      <c r="C49" s="78">
        <v>94</v>
      </c>
      <c r="D49" s="194">
        <v>0</v>
      </c>
      <c r="E49" s="195"/>
      <c r="F49" s="113">
        <v>0</v>
      </c>
      <c r="G49" s="73"/>
    </row>
    <row r="50" spans="1:7" ht="12.75" customHeight="1">
      <c r="A50" s="190" t="s">
        <v>18</v>
      </c>
      <c r="B50" s="191"/>
      <c r="C50" s="78">
        <v>100</v>
      </c>
      <c r="D50" s="192">
        <f>D13+D25+D31</f>
        <v>77643.55624</v>
      </c>
      <c r="E50" s="193"/>
      <c r="F50" s="93">
        <f>F13+F21+F25+F31+F17</f>
        <v>198084.35958999998</v>
      </c>
      <c r="G50" s="73"/>
    </row>
    <row r="51" spans="1:7" ht="27.75" customHeight="1">
      <c r="A51" s="190" t="s">
        <v>245</v>
      </c>
      <c r="B51" s="191"/>
      <c r="C51" s="78"/>
      <c r="D51" s="192"/>
      <c r="E51" s="193"/>
      <c r="F51" s="93"/>
      <c r="G51" s="73"/>
    </row>
    <row r="52" spans="1:7" ht="12" customHeight="1">
      <c r="A52" s="190" t="s">
        <v>191</v>
      </c>
      <c r="B52" s="191"/>
      <c r="C52" s="78">
        <v>110</v>
      </c>
      <c r="D52" s="192">
        <f>636007.73/1000</f>
        <v>636.00773</v>
      </c>
      <c r="E52" s="193"/>
      <c r="F52" s="93">
        <f>СЧА!D61/1000</f>
        <v>994.49686</v>
      </c>
      <c r="G52" s="73"/>
    </row>
    <row r="53" spans="1:7" ht="12" customHeight="1">
      <c r="A53" s="190" t="s">
        <v>232</v>
      </c>
      <c r="B53" s="191"/>
      <c r="C53" s="78">
        <v>120</v>
      </c>
      <c r="D53" s="194">
        <v>0</v>
      </c>
      <c r="E53" s="195"/>
      <c r="F53" s="93">
        <f>СЧА!D62/1000</f>
        <v>1027.6095699999998</v>
      </c>
      <c r="G53" s="73"/>
    </row>
    <row r="54" spans="1:7" ht="12" customHeight="1">
      <c r="A54" s="190" t="s">
        <v>233</v>
      </c>
      <c r="B54" s="191"/>
      <c r="C54" s="78">
        <v>130</v>
      </c>
      <c r="D54" s="192">
        <f>77007548.51/1000</f>
        <v>77007.54851000001</v>
      </c>
      <c r="E54" s="193"/>
      <c r="F54" s="93">
        <f>СЧА!D65/1000</f>
        <v>196062.25316</v>
      </c>
      <c r="G54" s="73"/>
    </row>
    <row r="55" spans="1:7" ht="12" customHeight="1">
      <c r="A55" s="190" t="s">
        <v>13</v>
      </c>
      <c r="B55" s="191"/>
      <c r="C55" s="78">
        <v>140</v>
      </c>
      <c r="D55" s="192">
        <f>D52+D54</f>
        <v>77643.55624</v>
      </c>
      <c r="E55" s="193"/>
      <c r="F55" s="173">
        <f>F52+F53+F54</f>
        <v>198084.35959</v>
      </c>
      <c r="G55" s="73"/>
    </row>
    <row r="56" spans="1:7" ht="15" customHeight="1">
      <c r="A56" s="79"/>
      <c r="B56" s="79"/>
      <c r="C56" s="79"/>
      <c r="D56" s="79"/>
      <c r="E56" s="79"/>
      <c r="F56" s="79"/>
      <c r="G56" s="73"/>
    </row>
    <row r="57" spans="1:7" ht="15.75">
      <c r="A57" s="80" t="s">
        <v>253</v>
      </c>
      <c r="B57" s="80"/>
      <c r="C57" s="80"/>
      <c r="D57" s="80"/>
      <c r="E57" s="178" t="s">
        <v>255</v>
      </c>
      <c r="F57" s="178"/>
      <c r="G57" s="73"/>
    </row>
    <row r="58" spans="1:7" ht="15.75" customHeight="1">
      <c r="A58" s="80"/>
      <c r="B58" s="188" t="s">
        <v>127</v>
      </c>
      <c r="C58" s="188"/>
      <c r="D58" s="188"/>
      <c r="E58" s="80"/>
      <c r="F58" s="80"/>
      <c r="G58" s="73"/>
    </row>
    <row r="59" spans="1:7" ht="49.5" customHeight="1">
      <c r="A59" s="80" t="s">
        <v>128</v>
      </c>
      <c r="B59" s="80"/>
      <c r="C59" s="80"/>
      <c r="D59" s="80"/>
      <c r="E59" s="177" t="s">
        <v>247</v>
      </c>
      <c r="F59" s="177"/>
      <c r="G59" s="73"/>
    </row>
    <row r="60" spans="1:7" ht="12" customHeight="1">
      <c r="A60" s="80"/>
      <c r="B60" s="188" t="s">
        <v>127</v>
      </c>
      <c r="C60" s="188"/>
      <c r="D60" s="188"/>
      <c r="E60" s="80"/>
      <c r="F60" s="80"/>
      <c r="G60" s="73"/>
    </row>
    <row r="61" spans="1:7" ht="12.75">
      <c r="A61" s="79"/>
      <c r="B61" s="79"/>
      <c r="C61" s="79"/>
      <c r="D61" s="79"/>
      <c r="E61" s="79"/>
      <c r="F61" s="79"/>
      <c r="G61" s="73"/>
    </row>
  </sheetData>
  <mergeCells count="103">
    <mergeCell ref="B58:D58"/>
    <mergeCell ref="E59:F59"/>
    <mergeCell ref="B60:D60"/>
    <mergeCell ref="A13:B13"/>
    <mergeCell ref="D13:E13"/>
    <mergeCell ref="A14:B14"/>
    <mergeCell ref="E57:F57"/>
    <mergeCell ref="D14:E14"/>
    <mergeCell ref="A15:B15"/>
    <mergeCell ref="D15:E15"/>
    <mergeCell ref="A11:B11"/>
    <mergeCell ref="D11:E11"/>
    <mergeCell ref="A12:B12"/>
    <mergeCell ref="D12:E12"/>
    <mergeCell ref="A1:F1"/>
    <mergeCell ref="A3:F3"/>
    <mergeCell ref="A4:F4"/>
    <mergeCell ref="A5:F5"/>
    <mergeCell ref="A6:F6"/>
    <mergeCell ref="A7:F7"/>
    <mergeCell ref="A8:F8"/>
    <mergeCell ref="A10:B10"/>
    <mergeCell ref="D10:E10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D49:E49"/>
    <mergeCell ref="A50:B50"/>
    <mergeCell ref="D50:E50"/>
    <mergeCell ref="A48:B48"/>
    <mergeCell ref="D48:E48"/>
    <mergeCell ref="A49:B49"/>
    <mergeCell ref="A51:B51"/>
    <mergeCell ref="D51:E51"/>
    <mergeCell ref="A52:B52"/>
    <mergeCell ref="D52:E52"/>
    <mergeCell ref="A55:B55"/>
    <mergeCell ref="D55:E55"/>
    <mergeCell ref="A53:B53"/>
    <mergeCell ref="D53:E53"/>
    <mergeCell ref="A54:B54"/>
    <mergeCell ref="D54:E54"/>
  </mergeCells>
  <printOptions/>
  <pageMargins left="0.7874015748031497" right="0.2362204724409449" top="0.1968503937007874" bottom="0.1968503937007874" header="0.2362204724409449" footer="0.196850393700787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4">
      <selection activeCell="B37" sqref="B37"/>
    </sheetView>
  </sheetViews>
  <sheetFormatPr defaultColWidth="9.140625" defaultRowHeight="12.75"/>
  <cols>
    <col min="1" max="1" width="55.7109375" style="4" customWidth="1"/>
    <col min="2" max="2" width="7.00390625" style="4" customWidth="1"/>
    <col min="3" max="3" width="14.8515625" style="8" customWidth="1"/>
    <col min="4" max="4" width="16.28125" style="4" customWidth="1"/>
    <col min="5" max="5" width="12.140625" style="0" bestFit="1" customWidth="1"/>
    <col min="6" max="6" width="12.7109375" style="0" bestFit="1" customWidth="1"/>
    <col min="7" max="7" width="11.8515625" style="0" customWidth="1"/>
    <col min="8" max="8" width="12.7109375" style="0" bestFit="1" customWidth="1"/>
  </cols>
  <sheetData>
    <row r="1" spans="1:4" ht="14.25">
      <c r="A1" s="182" t="s">
        <v>114</v>
      </c>
      <c r="B1" s="182"/>
      <c r="C1" s="182"/>
      <c r="D1" s="182"/>
    </row>
    <row r="2" spans="1:4" ht="14.25">
      <c r="A2" s="182" t="s">
        <v>115</v>
      </c>
      <c r="B2" s="182"/>
      <c r="C2" s="182"/>
      <c r="D2" s="182"/>
    </row>
    <row r="3" spans="1:4" ht="15">
      <c r="A3" s="181" t="s">
        <v>290</v>
      </c>
      <c r="B3" s="181"/>
      <c r="C3" s="181"/>
      <c r="D3" s="181"/>
    </row>
    <row r="4" spans="1:4" ht="13.5" customHeight="1">
      <c r="A4" s="180" t="s">
        <v>119</v>
      </c>
      <c r="B4" s="180"/>
      <c r="C4" s="180"/>
      <c r="D4" s="180"/>
    </row>
    <row r="5" spans="1:4" ht="13.5" customHeight="1">
      <c r="A5" s="179" t="s">
        <v>150</v>
      </c>
      <c r="B5" s="179"/>
      <c r="C5" s="179"/>
      <c r="D5" s="179"/>
    </row>
    <row r="6" spans="1:4" ht="15">
      <c r="A6" s="179" t="s">
        <v>120</v>
      </c>
      <c r="B6" s="179"/>
      <c r="C6" s="179"/>
      <c r="D6" s="179"/>
    </row>
    <row r="7" spans="1:4" ht="15">
      <c r="A7" s="179" t="s">
        <v>151</v>
      </c>
      <c r="B7" s="179"/>
      <c r="C7" s="179"/>
      <c r="D7" s="179"/>
    </row>
    <row r="8" spans="1:4" ht="15">
      <c r="A8" s="179" t="s">
        <v>152</v>
      </c>
      <c r="B8" s="179"/>
      <c r="C8" s="179"/>
      <c r="D8" s="179"/>
    </row>
    <row r="9" spans="2:4" ht="12.75">
      <c r="B9" s="23"/>
      <c r="D9" s="5" t="s">
        <v>116</v>
      </c>
    </row>
    <row r="10" spans="1:4" ht="25.5">
      <c r="A10" s="65" t="s">
        <v>22</v>
      </c>
      <c r="B10" s="65" t="s">
        <v>118</v>
      </c>
      <c r="C10" s="116">
        <v>39082</v>
      </c>
      <c r="D10" s="116">
        <v>38717</v>
      </c>
    </row>
    <row r="11" spans="1:4" ht="12.75">
      <c r="A11" s="41">
        <v>1</v>
      </c>
      <c r="B11" s="41">
        <v>2</v>
      </c>
      <c r="C11" s="42">
        <v>3</v>
      </c>
      <c r="D11" s="41">
        <v>4</v>
      </c>
    </row>
    <row r="12" spans="1:4" ht="12.75">
      <c r="A12" s="66" t="s">
        <v>23</v>
      </c>
      <c r="B12" s="41">
        <v>10</v>
      </c>
      <c r="C12" s="93">
        <f>749483034.33/1000</f>
        <v>749483.03433</v>
      </c>
      <c r="D12" s="93">
        <v>188413.61451</v>
      </c>
    </row>
    <row r="13" spans="1:8" ht="12.75">
      <c r="A13" s="66" t="s">
        <v>24</v>
      </c>
      <c r="B13" s="41">
        <v>20</v>
      </c>
      <c r="C13" s="93">
        <f>756304538.64/1000</f>
        <v>756304.53864</v>
      </c>
      <c r="D13" s="93">
        <v>177473.09167</v>
      </c>
      <c r="E13" s="60"/>
      <c r="H13" s="43"/>
    </row>
    <row r="14" spans="1:4" ht="12.75">
      <c r="A14" s="66" t="s">
        <v>25</v>
      </c>
      <c r="B14" s="41">
        <v>30</v>
      </c>
      <c r="C14" s="93">
        <f>C12-C13</f>
        <v>-6821.504309999989</v>
      </c>
      <c r="D14" s="93">
        <f>D12-D13</f>
        <v>10940.52284000002</v>
      </c>
    </row>
    <row r="15" spans="1:4" ht="25.5">
      <c r="A15" s="66" t="s">
        <v>50</v>
      </c>
      <c r="B15" s="41">
        <v>40</v>
      </c>
      <c r="C15" s="113">
        <v>0</v>
      </c>
      <c r="D15" s="113">
        <v>0</v>
      </c>
    </row>
    <row r="16" spans="1:4" ht="25.5">
      <c r="A16" s="66" t="s">
        <v>49</v>
      </c>
      <c r="B16" s="41">
        <v>50</v>
      </c>
      <c r="C16" s="113">
        <v>0</v>
      </c>
      <c r="D16" s="113">
        <v>0</v>
      </c>
    </row>
    <row r="17" spans="1:4" ht="25.5">
      <c r="A17" s="66" t="s">
        <v>216</v>
      </c>
      <c r="B17" s="41">
        <v>60</v>
      </c>
      <c r="C17" s="113">
        <v>0</v>
      </c>
      <c r="D17" s="113">
        <v>0</v>
      </c>
    </row>
    <row r="18" spans="1:4" ht="12.75">
      <c r="A18" s="66" t="s">
        <v>26</v>
      </c>
      <c r="B18" s="41">
        <v>70</v>
      </c>
      <c r="C18" s="113">
        <v>0</v>
      </c>
      <c r="D18" s="113">
        <v>0</v>
      </c>
    </row>
    <row r="19" spans="1:4" ht="12.75">
      <c r="A19" s="66" t="s">
        <v>27</v>
      </c>
      <c r="B19" s="41">
        <v>80</v>
      </c>
      <c r="C19" s="113">
        <v>0</v>
      </c>
      <c r="D19" s="113">
        <v>0</v>
      </c>
    </row>
    <row r="20" spans="1:4" ht="12.75">
      <c r="A20" s="66" t="s">
        <v>51</v>
      </c>
      <c r="B20" s="41">
        <v>90</v>
      </c>
      <c r="C20" s="113">
        <v>0</v>
      </c>
      <c r="D20" s="113">
        <v>0</v>
      </c>
    </row>
    <row r="21" spans="1:5" ht="12.75">
      <c r="A21" s="66" t="s">
        <v>52</v>
      </c>
      <c r="B21" s="41">
        <v>100</v>
      </c>
      <c r="C21" s="93">
        <f>4010225.54/1000</f>
        <v>4010.22554</v>
      </c>
      <c r="D21" s="93">
        <f>94798.5/1000</f>
        <v>94.7985</v>
      </c>
      <c r="E21" s="44"/>
    </row>
    <row r="22" spans="1:4" ht="12.75">
      <c r="A22" s="66" t="s">
        <v>28</v>
      </c>
      <c r="B22" s="41">
        <v>110</v>
      </c>
      <c r="C22" s="93">
        <f>2038781.6/1000</f>
        <v>2038.7816</v>
      </c>
      <c r="D22" s="93">
        <v>556.99175</v>
      </c>
    </row>
    <row r="23" spans="1:4" ht="12.75">
      <c r="A23" s="66" t="s">
        <v>53</v>
      </c>
      <c r="B23" s="41">
        <v>120</v>
      </c>
      <c r="C23" s="113">
        <v>0</v>
      </c>
      <c r="D23" s="113">
        <v>0</v>
      </c>
    </row>
    <row r="24" spans="1:4" ht="12.75">
      <c r="A24" s="66" t="s">
        <v>54</v>
      </c>
      <c r="B24" s="41">
        <v>130</v>
      </c>
      <c r="C24" s="113">
        <v>0</v>
      </c>
      <c r="D24" s="113">
        <v>0</v>
      </c>
    </row>
    <row r="25" spans="1:6" ht="25.5">
      <c r="A25" s="66" t="s">
        <v>106</v>
      </c>
      <c r="B25" s="41">
        <v>140</v>
      </c>
      <c r="C25" s="93">
        <f>C27</f>
        <v>49928.49493</v>
      </c>
      <c r="D25" s="93">
        <v>10968.64082</v>
      </c>
      <c r="F25" s="3"/>
    </row>
    <row r="26" spans="1:4" ht="12.75">
      <c r="A26" s="66" t="s">
        <v>29</v>
      </c>
      <c r="B26" s="41"/>
      <c r="C26" s="93"/>
      <c r="D26" s="93"/>
    </row>
    <row r="27" spans="1:6" ht="12.75">
      <c r="A27" s="66" t="s">
        <v>4</v>
      </c>
      <c r="B27" s="41" t="s">
        <v>30</v>
      </c>
      <c r="C27" s="93">
        <f>49928494.93/1000</f>
        <v>49928.49493</v>
      </c>
      <c r="D27" s="93">
        <v>11084.76802</v>
      </c>
      <c r="E27" s="45"/>
      <c r="F27" t="s">
        <v>292</v>
      </c>
    </row>
    <row r="28" spans="1:5" ht="12.75">
      <c r="A28" s="66" t="s">
        <v>5</v>
      </c>
      <c r="B28" s="41" t="s">
        <v>31</v>
      </c>
      <c r="C28" s="113">
        <v>0</v>
      </c>
      <c r="D28" s="93">
        <f>-116127.2/1000</f>
        <v>-116.1272</v>
      </c>
      <c r="E28" s="45"/>
    </row>
    <row r="29" spans="1:4" ht="12.75">
      <c r="A29" s="67" t="s">
        <v>32</v>
      </c>
      <c r="B29" s="41" t="s">
        <v>33</v>
      </c>
      <c r="C29" s="113">
        <v>0</v>
      </c>
      <c r="D29" s="113">
        <v>0</v>
      </c>
    </row>
    <row r="30" spans="1:5" ht="25.5">
      <c r="A30" s="66" t="s">
        <v>117</v>
      </c>
      <c r="B30" s="41" t="s">
        <v>34</v>
      </c>
      <c r="C30" s="93">
        <f>5031.27/1000</f>
        <v>5.03127</v>
      </c>
      <c r="D30" s="113">
        <v>0</v>
      </c>
      <c r="E30" s="45"/>
    </row>
    <row r="31" spans="1:4" ht="12.75">
      <c r="A31" s="66" t="s">
        <v>29</v>
      </c>
      <c r="B31" s="41"/>
      <c r="C31" s="93"/>
      <c r="D31" s="93"/>
    </row>
    <row r="32" spans="1:7" ht="12.75">
      <c r="A32" s="66" t="s">
        <v>4</v>
      </c>
      <c r="B32" s="41" t="s">
        <v>35</v>
      </c>
      <c r="C32" s="113">
        <v>0</v>
      </c>
      <c r="D32" s="113">
        <v>0</v>
      </c>
      <c r="G32" s="275"/>
    </row>
    <row r="33" spans="1:5" ht="12.75">
      <c r="A33" s="66" t="s">
        <v>5</v>
      </c>
      <c r="B33" s="41" t="s">
        <v>36</v>
      </c>
      <c r="C33" s="93">
        <f>C30</f>
        <v>5.03127</v>
      </c>
      <c r="D33" s="113">
        <v>0</v>
      </c>
      <c r="E33" s="45"/>
    </row>
    <row r="34" spans="1:4" ht="12.75">
      <c r="A34" s="66" t="s">
        <v>37</v>
      </c>
      <c r="B34" s="41" t="s">
        <v>38</v>
      </c>
      <c r="C34" s="113">
        <v>0</v>
      </c>
      <c r="D34" s="113">
        <v>0</v>
      </c>
    </row>
    <row r="35" spans="1:4" ht="12.75">
      <c r="A35" s="66" t="s">
        <v>7</v>
      </c>
      <c r="B35" s="41" t="s">
        <v>39</v>
      </c>
      <c r="C35" s="113">
        <v>0</v>
      </c>
      <c r="D35" s="113">
        <v>0</v>
      </c>
    </row>
    <row r="36" spans="1:4" ht="29.25" customHeight="1">
      <c r="A36" s="66" t="s">
        <v>55</v>
      </c>
      <c r="B36" s="41" t="s">
        <v>40</v>
      </c>
      <c r="C36" s="174">
        <v>0</v>
      </c>
      <c r="D36" s="174">
        <v>0</v>
      </c>
    </row>
    <row r="37" spans="1:4" ht="38.25">
      <c r="A37" s="66" t="s">
        <v>56</v>
      </c>
      <c r="B37" s="42" t="s">
        <v>41</v>
      </c>
      <c r="C37" s="93">
        <f>6005723.12/1000</f>
        <v>6005.723120000001</v>
      </c>
      <c r="D37" s="93">
        <v>1843.00782</v>
      </c>
    </row>
    <row r="38" spans="1:4" ht="12.75">
      <c r="A38" s="66" t="s">
        <v>42</v>
      </c>
      <c r="B38" s="41" t="s">
        <v>43</v>
      </c>
      <c r="C38" s="93">
        <f>1027609.57/1000</f>
        <v>1027.6095699999998</v>
      </c>
      <c r="D38" s="174">
        <v>0</v>
      </c>
    </row>
    <row r="39" spans="1:4" ht="12.75">
      <c r="A39" s="66" t="s">
        <v>44</v>
      </c>
      <c r="B39" s="41" t="s">
        <v>45</v>
      </c>
      <c r="C39" s="93"/>
      <c r="D39" s="93"/>
    </row>
    <row r="40" spans="1:4" ht="12.75">
      <c r="A40" s="66" t="s">
        <v>46</v>
      </c>
      <c r="B40" s="41" t="s">
        <v>47</v>
      </c>
      <c r="C40" s="93"/>
      <c r="D40" s="93"/>
    </row>
    <row r="41" spans="1:4" ht="25.5">
      <c r="A41" s="66" t="s">
        <v>57</v>
      </c>
      <c r="B41" s="41" t="s">
        <v>48</v>
      </c>
      <c r="C41" s="93">
        <f>213446558.02/1000</f>
        <v>213446.55802</v>
      </c>
      <c r="D41" s="93">
        <v>81988.21105</v>
      </c>
    </row>
    <row r="42" spans="1:4" ht="27" customHeight="1">
      <c r="A42" s="66" t="s">
        <v>58</v>
      </c>
      <c r="B42" s="42">
        <v>210</v>
      </c>
      <c r="C42" s="93">
        <f>137547159.28/1000</f>
        <v>137547.15928</v>
      </c>
      <c r="D42" s="93">
        <v>115947.82697</v>
      </c>
    </row>
    <row r="43" spans="1:6" ht="51">
      <c r="A43" s="66" t="s">
        <v>59</v>
      </c>
      <c r="B43" s="41">
        <v>200</v>
      </c>
      <c r="C43" s="93">
        <f>C14+C17+C20+C21+C22+C23+C24+C25+C30+C36+C39+C41-C37-C42</f>
        <v>119054.70465000003</v>
      </c>
      <c r="D43" s="93">
        <v>-13241.66984</v>
      </c>
      <c r="E43" s="45"/>
      <c r="F43" s="45"/>
    </row>
    <row r="44" ht="25.5" customHeight="1">
      <c r="F44" s="90"/>
    </row>
    <row r="45" spans="1:4" ht="15">
      <c r="A45" s="64" t="s">
        <v>256</v>
      </c>
      <c r="B45" s="64" t="s">
        <v>248</v>
      </c>
      <c r="C45" s="64"/>
      <c r="D45" s="64" t="s">
        <v>257</v>
      </c>
    </row>
    <row r="46" spans="1:4" ht="15">
      <c r="A46" s="61"/>
      <c r="B46" s="61"/>
      <c r="C46" s="62"/>
      <c r="D46" s="61"/>
    </row>
    <row r="47" spans="1:4" ht="15">
      <c r="A47" s="61" t="s">
        <v>199</v>
      </c>
      <c r="B47" s="61"/>
      <c r="C47" s="62"/>
      <c r="D47" s="61"/>
    </row>
    <row r="48" spans="1:4" ht="15">
      <c r="A48" s="61" t="s">
        <v>249</v>
      </c>
      <c r="B48" s="61" t="s">
        <v>250</v>
      </c>
      <c r="C48" s="62"/>
      <c r="D48" s="63" t="s">
        <v>234</v>
      </c>
    </row>
    <row r="50" ht="12.75">
      <c r="D50" s="6"/>
    </row>
    <row r="53" spans="1:3" ht="12.75">
      <c r="A53" s="12"/>
      <c r="B53" s="12"/>
      <c r="C53" s="26"/>
    </row>
    <row r="54" spans="1:3" ht="12.75">
      <c r="A54" s="12"/>
      <c r="B54" s="12"/>
      <c r="C54" s="26"/>
    </row>
    <row r="55" spans="1:3" ht="12.75">
      <c r="A55" s="12"/>
      <c r="B55" s="12"/>
      <c r="C55" s="26"/>
    </row>
    <row r="56" spans="1:3" ht="12.75">
      <c r="A56" s="12"/>
      <c r="B56" s="12"/>
      <c r="C56" s="26"/>
    </row>
    <row r="57" spans="1:3" ht="12.75">
      <c r="A57" s="12"/>
      <c r="B57" s="12"/>
      <c r="C57" s="26"/>
    </row>
    <row r="58" spans="1:3" ht="12.75">
      <c r="A58" s="12"/>
      <c r="B58" s="12"/>
      <c r="C58" s="26"/>
    </row>
  </sheetData>
  <mergeCells count="8">
    <mergeCell ref="A4:D4"/>
    <mergeCell ref="A3:D3"/>
    <mergeCell ref="A2:D2"/>
    <mergeCell ref="A1:D1"/>
    <mergeCell ref="A5:D5"/>
    <mergeCell ref="A6:D6"/>
    <mergeCell ref="A7:D7"/>
    <mergeCell ref="A8:D8"/>
  </mergeCells>
  <printOptions/>
  <pageMargins left="1.1811023622047245" right="0.6299212598425197" top="0.5511811023622047" bottom="0.5905511811023623" header="0.2362204724409449" footer="0.1968503937007874"/>
  <pageSetup horizontalDpi="600" verticalDpi="600" orientation="portrait" paperSize="9" scale="8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SheetLayoutView="100" workbookViewId="0" topLeftCell="B18">
      <selection activeCell="D47" sqref="D47:E47"/>
    </sheetView>
  </sheetViews>
  <sheetFormatPr defaultColWidth="9.140625" defaultRowHeight="12.75"/>
  <cols>
    <col min="1" max="1" width="37.57421875" style="95" customWidth="1"/>
    <col min="2" max="2" width="21.7109375" style="95" customWidth="1"/>
    <col min="3" max="3" width="5.57421875" style="95" customWidth="1"/>
    <col min="4" max="4" width="8.7109375" style="95" customWidth="1"/>
    <col min="5" max="5" width="8.28125" style="95" customWidth="1"/>
    <col min="6" max="6" width="12.421875" style="95" customWidth="1"/>
    <col min="7" max="7" width="7.421875" style="95" customWidth="1"/>
    <col min="8" max="8" width="7.57421875" style="95" customWidth="1"/>
    <col min="9" max="9" width="17.57421875" style="95" bestFit="1" customWidth="1"/>
    <col min="10" max="16384" width="9.140625" style="95" customWidth="1"/>
  </cols>
  <sheetData>
    <row r="1" spans="1:8" ht="15" customHeight="1">
      <c r="A1" s="219" t="s">
        <v>129</v>
      </c>
      <c r="B1" s="219"/>
      <c r="C1" s="219"/>
      <c r="D1" s="219"/>
      <c r="E1" s="219"/>
      <c r="F1" s="219"/>
      <c r="G1" s="219"/>
      <c r="H1" s="219"/>
    </row>
    <row r="2" spans="1:8" ht="15.75" customHeight="1">
      <c r="A2" s="220" t="s">
        <v>289</v>
      </c>
      <c r="B2" s="220"/>
      <c r="C2" s="220"/>
      <c r="D2" s="220"/>
      <c r="E2" s="220"/>
      <c r="F2" s="220"/>
      <c r="G2" s="220"/>
      <c r="H2" s="220"/>
    </row>
    <row r="3" spans="1:8" ht="6" customHeight="1">
      <c r="A3" s="96"/>
      <c r="B3" s="96"/>
      <c r="C3" s="96"/>
      <c r="D3" s="96"/>
      <c r="E3" s="96"/>
      <c r="F3" s="96"/>
      <c r="G3" s="96"/>
      <c r="H3" s="96"/>
    </row>
    <row r="4" spans="1:8" ht="15.75">
      <c r="A4" s="219" t="s">
        <v>119</v>
      </c>
      <c r="B4" s="219"/>
      <c r="C4" s="219"/>
      <c r="D4" s="219"/>
      <c r="E4" s="219"/>
      <c r="F4" s="219"/>
      <c r="G4" s="219"/>
      <c r="H4" s="219"/>
    </row>
    <row r="5" spans="1:8" ht="15">
      <c r="A5" s="181" t="s">
        <v>150</v>
      </c>
      <c r="B5" s="181"/>
      <c r="C5" s="181"/>
      <c r="D5" s="181"/>
      <c r="E5" s="181"/>
      <c r="F5" s="181"/>
      <c r="G5" s="181"/>
      <c r="H5" s="181"/>
    </row>
    <row r="6" spans="1:8" ht="15">
      <c r="A6" s="181" t="s">
        <v>120</v>
      </c>
      <c r="B6" s="181"/>
      <c r="C6" s="181"/>
      <c r="D6" s="181"/>
      <c r="E6" s="181"/>
      <c r="F6" s="181"/>
      <c r="G6" s="181"/>
      <c r="H6" s="181"/>
    </row>
    <row r="7" spans="1:8" ht="15">
      <c r="A7" s="181" t="s">
        <v>151</v>
      </c>
      <c r="B7" s="181"/>
      <c r="C7" s="181"/>
      <c r="D7" s="181"/>
      <c r="E7" s="181"/>
      <c r="F7" s="181"/>
      <c r="G7" s="181"/>
      <c r="H7" s="181"/>
    </row>
    <row r="8" spans="1:8" ht="15">
      <c r="A8" s="221" t="s">
        <v>214</v>
      </c>
      <c r="B8" s="221"/>
      <c r="C8" s="221"/>
      <c r="D8" s="221"/>
      <c r="E8" s="221"/>
      <c r="F8" s="221"/>
      <c r="G8" s="221"/>
      <c r="H8" s="221"/>
    </row>
    <row r="9" spans="1:8" ht="93" customHeight="1">
      <c r="A9" s="211" t="s">
        <v>130</v>
      </c>
      <c r="B9" s="212"/>
      <c r="C9" s="97" t="s">
        <v>131</v>
      </c>
      <c r="D9" s="211" t="s">
        <v>60</v>
      </c>
      <c r="E9" s="212"/>
      <c r="F9" s="97" t="s">
        <v>61</v>
      </c>
      <c r="G9" s="211" t="s">
        <v>62</v>
      </c>
      <c r="H9" s="212"/>
    </row>
    <row r="10" spans="1:8" ht="15">
      <c r="A10" s="211">
        <v>1</v>
      </c>
      <c r="B10" s="212"/>
      <c r="C10" s="97">
        <v>2</v>
      </c>
      <c r="D10" s="211">
        <v>3</v>
      </c>
      <c r="E10" s="212"/>
      <c r="F10" s="97">
        <v>4</v>
      </c>
      <c r="G10" s="211">
        <v>5</v>
      </c>
      <c r="H10" s="212"/>
    </row>
    <row r="11" spans="1:8" ht="15" customHeight="1">
      <c r="A11" s="205" t="s">
        <v>0</v>
      </c>
      <c r="B11" s="206"/>
      <c r="C11" s="97">
        <v>100</v>
      </c>
      <c r="D11" s="207">
        <f>СЧА!D15/1000</f>
        <v>553.96196</v>
      </c>
      <c r="E11" s="208"/>
      <c r="F11" s="98">
        <f>D11/$D$91</f>
        <v>0.00279659616310245</v>
      </c>
      <c r="G11" s="211" t="s">
        <v>218</v>
      </c>
      <c r="H11" s="212"/>
    </row>
    <row r="12" spans="1:8" ht="15" customHeight="1">
      <c r="A12" s="205" t="s">
        <v>121</v>
      </c>
      <c r="B12" s="206"/>
      <c r="C12" s="97"/>
      <c r="D12" s="209"/>
      <c r="E12" s="210"/>
      <c r="F12" s="98"/>
      <c r="G12" s="205"/>
      <c r="H12" s="206"/>
    </row>
    <row r="13" spans="1:8" ht="15" customHeight="1">
      <c r="A13" s="205" t="s">
        <v>122</v>
      </c>
      <c r="B13" s="206"/>
      <c r="C13" s="97">
        <v>110</v>
      </c>
      <c r="D13" s="207">
        <f>D11</f>
        <v>553.96196</v>
      </c>
      <c r="E13" s="208"/>
      <c r="F13" s="98">
        <f>D13/$D$91</f>
        <v>0.00279659616310245</v>
      </c>
      <c r="G13" s="205"/>
      <c r="H13" s="206"/>
    </row>
    <row r="14" spans="1:8" ht="15" customHeight="1">
      <c r="A14" s="183" t="s">
        <v>275</v>
      </c>
      <c r="B14" s="184"/>
      <c r="C14" s="97"/>
      <c r="D14" s="217">
        <f>D13</f>
        <v>553.96196</v>
      </c>
      <c r="E14" s="218"/>
      <c r="F14" s="101">
        <f>D14/$D$91</f>
        <v>0.00279659616310245</v>
      </c>
      <c r="G14" s="153"/>
      <c r="H14" s="152"/>
    </row>
    <row r="15" spans="1:8" ht="15" customHeight="1">
      <c r="A15" s="205" t="s">
        <v>123</v>
      </c>
      <c r="B15" s="206"/>
      <c r="C15" s="97">
        <v>120</v>
      </c>
      <c r="D15" s="209"/>
      <c r="E15" s="210"/>
      <c r="F15" s="98"/>
      <c r="G15" s="205"/>
      <c r="H15" s="206"/>
    </row>
    <row r="16" spans="1:8" ht="15" customHeight="1">
      <c r="A16" s="205" t="s">
        <v>1</v>
      </c>
      <c r="B16" s="206"/>
      <c r="C16" s="97">
        <v>200</v>
      </c>
      <c r="D16" s="207">
        <f>D18</f>
        <v>14450.307</v>
      </c>
      <c r="E16" s="210"/>
      <c r="F16" s="98">
        <f>D16/$D$91</f>
        <v>0.07295026740076607</v>
      </c>
      <c r="G16" s="205"/>
      <c r="H16" s="206"/>
    </row>
    <row r="17" spans="1:8" ht="15" customHeight="1">
      <c r="A17" s="205" t="s">
        <v>121</v>
      </c>
      <c r="B17" s="206"/>
      <c r="C17" s="97"/>
      <c r="D17" s="209"/>
      <c r="E17" s="210"/>
      <c r="F17" s="98"/>
      <c r="G17" s="205"/>
      <c r="H17" s="206"/>
    </row>
    <row r="18" spans="1:8" ht="15" customHeight="1">
      <c r="A18" s="205" t="s">
        <v>122</v>
      </c>
      <c r="B18" s="206"/>
      <c r="C18" s="97">
        <v>210</v>
      </c>
      <c r="D18" s="207">
        <f>СЧА!D19/1000</f>
        <v>14450.307</v>
      </c>
      <c r="E18" s="208"/>
      <c r="F18" s="98">
        <f>D18/$D$91</f>
        <v>0.07295026740076607</v>
      </c>
      <c r="G18" s="205"/>
      <c r="H18" s="206"/>
    </row>
    <row r="19" spans="1:8" ht="15" customHeight="1">
      <c r="A19" s="183" t="s">
        <v>275</v>
      </c>
      <c r="B19" s="184"/>
      <c r="C19" s="97"/>
      <c r="D19" s="217">
        <f>D18</f>
        <v>14450.307</v>
      </c>
      <c r="E19" s="218"/>
      <c r="F19" s="101">
        <f>D19/$D$91</f>
        <v>0.07295026740076607</v>
      </c>
      <c r="G19" s="153"/>
      <c r="H19" s="152"/>
    </row>
    <row r="20" spans="1:8" ht="15" customHeight="1">
      <c r="A20" s="205" t="s">
        <v>123</v>
      </c>
      <c r="B20" s="206"/>
      <c r="C20" s="97">
        <v>220</v>
      </c>
      <c r="D20" s="209"/>
      <c r="E20" s="210"/>
      <c r="F20" s="98"/>
      <c r="G20" s="205"/>
      <c r="H20" s="206"/>
    </row>
    <row r="21" spans="1:9" ht="15" customHeight="1">
      <c r="A21" s="205" t="s">
        <v>132</v>
      </c>
      <c r="B21" s="206"/>
      <c r="C21" s="97">
        <v>300</v>
      </c>
      <c r="D21" s="207">
        <f>D26+D27+D28+D38+D43</f>
        <v>177706.7942</v>
      </c>
      <c r="E21" s="208"/>
      <c r="F21" s="98">
        <f>D21/$D$91</f>
        <v>0.8971268330716369</v>
      </c>
      <c r="G21" s="211" t="s">
        <v>218</v>
      </c>
      <c r="H21" s="212"/>
      <c r="I21" s="99"/>
    </row>
    <row r="22" spans="1:8" ht="15" customHeight="1">
      <c r="A22" s="205" t="s">
        <v>121</v>
      </c>
      <c r="B22" s="206"/>
      <c r="C22" s="97"/>
      <c r="D22" s="209"/>
      <c r="E22" s="210"/>
      <c r="F22" s="98"/>
      <c r="G22" s="205"/>
      <c r="H22" s="206"/>
    </row>
    <row r="23" spans="1:9" ht="46.5" customHeight="1">
      <c r="A23" s="205" t="s">
        <v>205</v>
      </c>
      <c r="B23" s="206"/>
      <c r="C23" s="97">
        <v>310</v>
      </c>
      <c r="D23" s="207">
        <f>D27+D28+D38</f>
        <v>138167.37410000002</v>
      </c>
      <c r="E23" s="208"/>
      <c r="F23" s="98">
        <f>D23/$D$91</f>
        <v>0.6975178372789368</v>
      </c>
      <c r="G23" s="222" t="s">
        <v>218</v>
      </c>
      <c r="H23" s="222"/>
      <c r="I23" s="99"/>
    </row>
    <row r="24" spans="1:8" ht="15" customHeight="1">
      <c r="A24" s="205" t="s">
        <v>66</v>
      </c>
      <c r="B24" s="206"/>
      <c r="C24" s="97">
        <v>311</v>
      </c>
      <c r="D24" s="209"/>
      <c r="E24" s="210"/>
      <c r="F24" s="98"/>
      <c r="G24" s="223"/>
      <c r="H24" s="223"/>
    </row>
    <row r="25" spans="1:10" ht="39" customHeight="1">
      <c r="A25" s="205" t="s">
        <v>206</v>
      </c>
      <c r="B25" s="206"/>
      <c r="C25" s="97">
        <v>312</v>
      </c>
      <c r="D25" s="209"/>
      <c r="E25" s="210"/>
      <c r="F25" s="98"/>
      <c r="G25" s="223"/>
      <c r="H25" s="223"/>
      <c r="I25" s="109"/>
      <c r="J25" s="109"/>
    </row>
    <row r="26" spans="1:10" ht="15" customHeight="1">
      <c r="A26" s="205" t="s">
        <v>133</v>
      </c>
      <c r="B26" s="206"/>
      <c r="C26" s="97">
        <v>313</v>
      </c>
      <c r="D26" s="224"/>
      <c r="E26" s="210"/>
      <c r="F26" s="98"/>
      <c r="G26" s="223"/>
      <c r="H26" s="223"/>
      <c r="I26" s="109"/>
      <c r="J26" s="109"/>
    </row>
    <row r="27" spans="1:10" ht="15" customHeight="1">
      <c r="A27" s="205" t="s">
        <v>63</v>
      </c>
      <c r="B27" s="206"/>
      <c r="C27" s="97">
        <v>314</v>
      </c>
      <c r="D27" s="225"/>
      <c r="E27" s="210"/>
      <c r="F27" s="98"/>
      <c r="G27" s="222" t="s">
        <v>218</v>
      </c>
      <c r="H27" s="222"/>
      <c r="I27" s="109"/>
      <c r="J27" s="109"/>
    </row>
    <row r="28" spans="1:10" ht="30" customHeight="1">
      <c r="A28" s="205" t="s">
        <v>207</v>
      </c>
      <c r="B28" s="206"/>
      <c r="C28" s="97">
        <v>315</v>
      </c>
      <c r="D28" s="207">
        <f>SUM(D29:E36)</f>
        <v>108654.53092</v>
      </c>
      <c r="E28" s="208"/>
      <c r="F28" s="98">
        <f aca="true" t="shared" si="0" ref="F28:F36">D28/$D$91</f>
        <v>0.5485265527520492</v>
      </c>
      <c r="G28" s="222" t="s">
        <v>218</v>
      </c>
      <c r="H28" s="222"/>
      <c r="I28" s="109"/>
      <c r="J28" s="109"/>
    </row>
    <row r="29" spans="1:10" s="104" customFormat="1" ht="15" customHeight="1">
      <c r="A29" s="183" t="s">
        <v>261</v>
      </c>
      <c r="B29" s="184"/>
      <c r="C29" s="100"/>
      <c r="D29" s="175">
        <v>19523.6624</v>
      </c>
      <c r="E29" s="176"/>
      <c r="F29" s="101">
        <f t="shared" si="0"/>
        <v>0.0985623622198672</v>
      </c>
      <c r="G29" s="214"/>
      <c r="H29" s="215"/>
      <c r="I29" s="110"/>
      <c r="J29" s="110"/>
    </row>
    <row r="30" spans="1:10" s="104" customFormat="1" ht="15" customHeight="1">
      <c r="A30" s="183" t="s">
        <v>260</v>
      </c>
      <c r="B30" s="184"/>
      <c r="C30" s="100"/>
      <c r="D30" s="175">
        <v>14884.6755</v>
      </c>
      <c r="E30" s="176"/>
      <c r="F30" s="101">
        <f t="shared" si="0"/>
        <v>0.07514311342303187</v>
      </c>
      <c r="G30" s="213" t="s">
        <v>218</v>
      </c>
      <c r="H30" s="213"/>
      <c r="I30" s="110"/>
      <c r="J30" s="110"/>
    </row>
    <row r="31" spans="1:8" s="104" customFormat="1" ht="15" customHeight="1">
      <c r="A31" s="183" t="s">
        <v>262</v>
      </c>
      <c r="B31" s="184"/>
      <c r="C31" s="100"/>
      <c r="D31" s="175">
        <v>6667.95063</v>
      </c>
      <c r="E31" s="176"/>
      <c r="F31" s="101">
        <f t="shared" si="0"/>
        <v>0.03366217627581245</v>
      </c>
      <c r="G31" s="213" t="s">
        <v>218</v>
      </c>
      <c r="H31" s="213"/>
    </row>
    <row r="32" spans="1:10" s="104" customFormat="1" ht="15" customHeight="1">
      <c r="A32" s="183" t="s">
        <v>263</v>
      </c>
      <c r="B32" s="184"/>
      <c r="C32" s="100"/>
      <c r="D32" s="175">
        <v>12975.77952</v>
      </c>
      <c r="E32" s="176"/>
      <c r="F32" s="101">
        <f t="shared" si="0"/>
        <v>0.0655063304687841</v>
      </c>
      <c r="G32" s="213" t="s">
        <v>218</v>
      </c>
      <c r="H32" s="213"/>
      <c r="I32" s="110"/>
      <c r="J32" s="110"/>
    </row>
    <row r="33" spans="1:10" s="104" customFormat="1" ht="15" customHeight="1">
      <c r="A33" s="183" t="s">
        <v>264</v>
      </c>
      <c r="B33" s="184"/>
      <c r="C33" s="100"/>
      <c r="D33" s="175">
        <v>5728.04121</v>
      </c>
      <c r="E33" s="176"/>
      <c r="F33" s="101">
        <f t="shared" si="0"/>
        <v>0.02891718064897221</v>
      </c>
      <c r="G33" s="214"/>
      <c r="H33" s="215"/>
      <c r="I33" s="110"/>
      <c r="J33" s="110"/>
    </row>
    <row r="34" spans="1:10" s="104" customFormat="1" ht="15" customHeight="1">
      <c r="A34" s="183" t="s">
        <v>265</v>
      </c>
      <c r="B34" s="184"/>
      <c r="C34" s="100"/>
      <c r="D34" s="175">
        <v>15489.25896</v>
      </c>
      <c r="E34" s="176"/>
      <c r="F34" s="101">
        <f t="shared" si="0"/>
        <v>0.07819526484604872</v>
      </c>
      <c r="G34" s="213" t="s">
        <v>218</v>
      </c>
      <c r="H34" s="213"/>
      <c r="I34" s="110"/>
      <c r="J34" s="110"/>
    </row>
    <row r="35" spans="1:10" s="104" customFormat="1" ht="15" customHeight="1">
      <c r="A35" s="183" t="s">
        <v>266</v>
      </c>
      <c r="B35" s="184"/>
      <c r="C35" s="100"/>
      <c r="D35" s="175">
        <v>16065.5355</v>
      </c>
      <c r="E35" s="176"/>
      <c r="F35" s="101">
        <f t="shared" si="0"/>
        <v>0.08110451291183642</v>
      </c>
      <c r="G35" s="214"/>
      <c r="H35" s="215"/>
      <c r="I35" s="110"/>
      <c r="J35" s="110"/>
    </row>
    <row r="36" spans="1:8" s="104" customFormat="1" ht="15" customHeight="1">
      <c r="A36" s="183" t="s">
        <v>268</v>
      </c>
      <c r="B36" s="184"/>
      <c r="C36" s="100"/>
      <c r="D36" s="175">
        <v>17319.6272</v>
      </c>
      <c r="E36" s="176"/>
      <c r="F36" s="101">
        <f t="shared" si="0"/>
        <v>0.08743561195769621</v>
      </c>
      <c r="G36" s="102"/>
      <c r="H36" s="103"/>
    </row>
    <row r="37" spans="1:8" ht="15" customHeight="1">
      <c r="A37" s="205" t="s">
        <v>64</v>
      </c>
      <c r="B37" s="206"/>
      <c r="C37" s="97">
        <v>316</v>
      </c>
      <c r="D37" s="209"/>
      <c r="E37" s="210"/>
      <c r="F37" s="98"/>
      <c r="G37" s="211"/>
      <c r="H37" s="212"/>
    </row>
    <row r="38" spans="1:9" ht="29.25" customHeight="1">
      <c r="A38" s="205" t="s">
        <v>208</v>
      </c>
      <c r="B38" s="206"/>
      <c r="C38" s="97">
        <v>317</v>
      </c>
      <c r="D38" s="207">
        <f>SUM(D39:E41)</f>
        <v>29512.843180000003</v>
      </c>
      <c r="E38" s="208"/>
      <c r="F38" s="98">
        <f>D38/$D$91</f>
        <v>0.1489912845268876</v>
      </c>
      <c r="G38" s="211" t="s">
        <v>218</v>
      </c>
      <c r="H38" s="212"/>
      <c r="I38" s="117"/>
    </row>
    <row r="39" spans="1:8" ht="15.75" customHeight="1">
      <c r="A39" s="183" t="s">
        <v>260</v>
      </c>
      <c r="B39" s="184"/>
      <c r="C39" s="97"/>
      <c r="D39" s="175">
        <v>6679.3827</v>
      </c>
      <c r="E39" s="176"/>
      <c r="F39" s="98">
        <f>D39/$D$91</f>
        <v>0.03371988941391009</v>
      </c>
      <c r="G39" s="114"/>
      <c r="H39" s="115"/>
    </row>
    <row r="40" spans="1:8" ht="15.75" customHeight="1">
      <c r="A40" s="183" t="s">
        <v>265</v>
      </c>
      <c r="B40" s="184"/>
      <c r="C40" s="97"/>
      <c r="D40" s="175">
        <v>8061.22944</v>
      </c>
      <c r="E40" s="176"/>
      <c r="F40" s="98">
        <f>D40/$D$91</f>
        <v>0.040695941146920114</v>
      </c>
      <c r="G40" s="114"/>
      <c r="H40" s="115"/>
    </row>
    <row r="41" spans="1:8" s="104" customFormat="1" ht="15" customHeight="1">
      <c r="A41" s="183" t="s">
        <v>266</v>
      </c>
      <c r="B41" s="184"/>
      <c r="C41" s="100"/>
      <c r="D41" s="175">
        <v>14772.23104</v>
      </c>
      <c r="E41" s="176"/>
      <c r="F41" s="101">
        <f>D41/$D$91</f>
        <v>0.07457545396605739</v>
      </c>
      <c r="G41" s="214" t="s">
        <v>218</v>
      </c>
      <c r="H41" s="215"/>
    </row>
    <row r="42" spans="1:8" ht="15" customHeight="1">
      <c r="A42" s="205" t="s">
        <v>65</v>
      </c>
      <c r="B42" s="206"/>
      <c r="C42" s="97">
        <v>318</v>
      </c>
      <c r="D42" s="209"/>
      <c r="E42" s="210"/>
      <c r="F42" s="98"/>
      <c r="G42" s="205"/>
      <c r="H42" s="206"/>
    </row>
    <row r="43" spans="1:8" ht="48" customHeight="1">
      <c r="A43" s="205" t="s">
        <v>209</v>
      </c>
      <c r="B43" s="206"/>
      <c r="C43" s="97">
        <v>320</v>
      </c>
      <c r="D43" s="207">
        <f>D49+D53+D47</f>
        <v>39539.4201</v>
      </c>
      <c r="E43" s="208"/>
      <c r="F43" s="98">
        <f>D43/$D$91</f>
        <v>0.1996089957927001</v>
      </c>
      <c r="G43" s="211" t="s">
        <v>218</v>
      </c>
      <c r="H43" s="212"/>
    </row>
    <row r="44" spans="1:8" ht="15" customHeight="1">
      <c r="A44" s="205" t="s">
        <v>66</v>
      </c>
      <c r="B44" s="206"/>
      <c r="C44" s="97">
        <v>321</v>
      </c>
      <c r="D44" s="209"/>
      <c r="E44" s="210"/>
      <c r="F44" s="98"/>
      <c r="G44" s="205"/>
      <c r="H44" s="206"/>
    </row>
    <row r="45" spans="1:8" ht="28.5" customHeight="1">
      <c r="A45" s="205" t="s">
        <v>206</v>
      </c>
      <c r="B45" s="206"/>
      <c r="C45" s="97">
        <v>322</v>
      </c>
      <c r="D45" s="209"/>
      <c r="E45" s="210"/>
      <c r="F45" s="98"/>
      <c r="G45" s="205"/>
      <c r="H45" s="206"/>
    </row>
    <row r="46" spans="1:8" ht="15" customHeight="1">
      <c r="A46" s="205" t="s">
        <v>133</v>
      </c>
      <c r="B46" s="206"/>
      <c r="C46" s="97">
        <v>323</v>
      </c>
      <c r="D46" s="209"/>
      <c r="E46" s="210"/>
      <c r="F46" s="98"/>
      <c r="G46" s="205"/>
      <c r="H46" s="206"/>
    </row>
    <row r="47" spans="1:8" ht="15" customHeight="1">
      <c r="A47" s="205" t="s">
        <v>63</v>
      </c>
      <c r="B47" s="206"/>
      <c r="C47" s="97">
        <v>324</v>
      </c>
      <c r="D47" s="207">
        <f>D48</f>
        <v>2467.6065</v>
      </c>
      <c r="E47" s="208"/>
      <c r="F47" s="98">
        <f>D47/$D$91</f>
        <v>0.012457351529961852</v>
      </c>
      <c r="G47" s="211" t="s">
        <v>218</v>
      </c>
      <c r="H47" s="212"/>
    </row>
    <row r="48" spans="1:8" ht="15" customHeight="1">
      <c r="A48" s="183" t="s">
        <v>259</v>
      </c>
      <c r="B48" s="184"/>
      <c r="C48" s="97"/>
      <c r="D48" s="226">
        <v>2467.6065</v>
      </c>
      <c r="E48" s="227"/>
      <c r="F48" s="101">
        <f>D48/$D$91</f>
        <v>0.012457351529961852</v>
      </c>
      <c r="G48" s="114"/>
      <c r="H48" s="115"/>
    </row>
    <row r="49" spans="1:8" ht="32.25" customHeight="1">
      <c r="A49" s="205" t="s">
        <v>207</v>
      </c>
      <c r="B49" s="206"/>
      <c r="C49" s="97">
        <v>325</v>
      </c>
      <c r="D49" s="224">
        <f>D51+D50</f>
        <v>30133.1004</v>
      </c>
      <c r="E49" s="210"/>
      <c r="F49" s="98">
        <f>D49/$D$91</f>
        <v>0.15212256264134258</v>
      </c>
      <c r="G49" s="211" t="s">
        <v>218</v>
      </c>
      <c r="H49" s="212"/>
    </row>
    <row r="50" spans="1:8" ht="15">
      <c r="A50" s="183" t="s">
        <v>267</v>
      </c>
      <c r="B50" s="184"/>
      <c r="C50" s="97"/>
      <c r="D50" s="175">
        <v>15668.3424</v>
      </c>
      <c r="E50" s="176"/>
      <c r="F50" s="101">
        <f>D50/$D$91</f>
        <v>0.07909934147466631</v>
      </c>
      <c r="G50" s="211"/>
      <c r="H50" s="212"/>
    </row>
    <row r="51" spans="1:8" ht="15">
      <c r="A51" s="183" t="s">
        <v>269</v>
      </c>
      <c r="B51" s="184"/>
      <c r="C51" s="97"/>
      <c r="D51" s="175">
        <v>14464.758</v>
      </c>
      <c r="E51" s="176"/>
      <c r="F51" s="101">
        <f>D51/$D$91</f>
        <v>0.07302322116667627</v>
      </c>
      <c r="G51" s="211"/>
      <c r="H51" s="212"/>
    </row>
    <row r="52" spans="1:8" ht="16.5" customHeight="1">
      <c r="A52" s="205" t="s">
        <v>64</v>
      </c>
      <c r="B52" s="206"/>
      <c r="C52" s="97">
        <v>326</v>
      </c>
      <c r="D52" s="207"/>
      <c r="E52" s="208"/>
      <c r="F52" s="101"/>
      <c r="G52" s="205"/>
      <c r="H52" s="206"/>
    </row>
    <row r="53" spans="1:8" ht="15" customHeight="1">
      <c r="A53" s="205" t="s">
        <v>134</v>
      </c>
      <c r="B53" s="206"/>
      <c r="C53" s="97">
        <v>327</v>
      </c>
      <c r="D53" s="207">
        <f>D54</f>
        <v>6938.7132</v>
      </c>
      <c r="E53" s="208"/>
      <c r="F53" s="98">
        <f>D53/$D$91</f>
        <v>0.035029081621395675</v>
      </c>
      <c r="G53" s="205"/>
      <c r="H53" s="206"/>
    </row>
    <row r="54" spans="1:8" ht="15" customHeight="1">
      <c r="A54" s="183" t="s">
        <v>267</v>
      </c>
      <c r="B54" s="184"/>
      <c r="C54" s="97"/>
      <c r="D54" s="175">
        <v>6938.7132</v>
      </c>
      <c r="E54" s="176"/>
      <c r="F54" s="101">
        <f>D54/$D$91</f>
        <v>0.035029081621395675</v>
      </c>
      <c r="G54" s="211"/>
      <c r="H54" s="212"/>
    </row>
    <row r="55" spans="1:8" ht="15" customHeight="1">
      <c r="A55" s="205" t="s">
        <v>67</v>
      </c>
      <c r="B55" s="206"/>
      <c r="C55" s="97">
        <v>328</v>
      </c>
      <c r="D55" s="209"/>
      <c r="E55" s="210"/>
      <c r="F55" s="98"/>
      <c r="G55" s="205"/>
      <c r="H55" s="206"/>
    </row>
    <row r="56" spans="1:8" ht="15" customHeight="1">
      <c r="A56" s="205" t="s">
        <v>65</v>
      </c>
      <c r="B56" s="206"/>
      <c r="C56" s="97">
        <v>329</v>
      </c>
      <c r="D56" s="209"/>
      <c r="E56" s="210"/>
      <c r="F56" s="98"/>
      <c r="G56" s="205"/>
      <c r="H56" s="206"/>
    </row>
    <row r="57" spans="1:8" ht="30.75" customHeight="1">
      <c r="A57" s="205" t="s">
        <v>210</v>
      </c>
      <c r="B57" s="206"/>
      <c r="C57" s="97">
        <v>400</v>
      </c>
      <c r="D57" s="235">
        <f>D62</f>
        <v>1564.8756</v>
      </c>
      <c r="E57" s="236"/>
      <c r="F57" s="98">
        <f>D57/$D$91</f>
        <v>0.007900046239082274</v>
      </c>
      <c r="G57" s="211" t="s">
        <v>218</v>
      </c>
      <c r="H57" s="212"/>
    </row>
    <row r="58" spans="1:8" ht="15" customHeight="1">
      <c r="A58" s="205" t="s">
        <v>121</v>
      </c>
      <c r="B58" s="206"/>
      <c r="C58" s="97"/>
      <c r="D58" s="209"/>
      <c r="E58" s="210"/>
      <c r="F58" s="98"/>
      <c r="G58" s="205"/>
      <c r="H58" s="206"/>
    </row>
    <row r="59" spans="1:8" ht="15" customHeight="1">
      <c r="A59" s="205" t="s">
        <v>66</v>
      </c>
      <c r="B59" s="206"/>
      <c r="C59" s="97">
        <v>410</v>
      </c>
      <c r="D59" s="209"/>
      <c r="E59" s="210"/>
      <c r="F59" s="98"/>
      <c r="G59" s="205"/>
      <c r="H59" s="206"/>
    </row>
    <row r="60" spans="1:8" ht="32.25" customHeight="1">
      <c r="A60" s="205" t="s">
        <v>206</v>
      </c>
      <c r="B60" s="206"/>
      <c r="C60" s="97">
        <v>420</v>
      </c>
      <c r="D60" s="209"/>
      <c r="E60" s="210"/>
      <c r="F60" s="98"/>
      <c r="G60" s="205"/>
      <c r="H60" s="206"/>
    </row>
    <row r="61" spans="1:8" ht="15" customHeight="1">
      <c r="A61" s="205" t="s">
        <v>133</v>
      </c>
      <c r="B61" s="206"/>
      <c r="C61" s="97">
        <v>430</v>
      </c>
      <c r="D61" s="209"/>
      <c r="E61" s="210"/>
      <c r="F61" s="98"/>
      <c r="G61" s="205"/>
      <c r="H61" s="206"/>
    </row>
    <row r="62" spans="1:8" ht="15" customHeight="1">
      <c r="A62" s="205" t="s">
        <v>63</v>
      </c>
      <c r="B62" s="206"/>
      <c r="C62" s="97">
        <v>440</v>
      </c>
      <c r="D62" s="207">
        <f>SUM(D63:E63)</f>
        <v>1564.8756</v>
      </c>
      <c r="E62" s="208"/>
      <c r="F62" s="98">
        <f>D62/$D$91</f>
        <v>0.007900046239082274</v>
      </c>
      <c r="G62" s="211" t="s">
        <v>218</v>
      </c>
      <c r="H62" s="212"/>
    </row>
    <row r="63" spans="1:9" ht="15" customHeight="1">
      <c r="A63" s="183" t="s">
        <v>271</v>
      </c>
      <c r="B63" s="184"/>
      <c r="C63" s="97"/>
      <c r="D63" s="226">
        <v>1564.8756</v>
      </c>
      <c r="E63" s="227"/>
      <c r="F63" s="101">
        <f>D63/$D$91</f>
        <v>0.007900046239082274</v>
      </c>
      <c r="G63" s="114"/>
      <c r="H63" s="115"/>
      <c r="I63" s="154"/>
    </row>
    <row r="64" spans="1:8" ht="30.75" customHeight="1">
      <c r="A64" s="205" t="s">
        <v>207</v>
      </c>
      <c r="B64" s="206"/>
      <c r="C64" s="97">
        <v>450</v>
      </c>
      <c r="D64" s="207"/>
      <c r="E64" s="210"/>
      <c r="F64" s="98"/>
      <c r="G64" s="205"/>
      <c r="H64" s="206"/>
    </row>
    <row r="65" spans="1:8" ht="15" customHeight="1">
      <c r="A65" s="205" t="s">
        <v>64</v>
      </c>
      <c r="B65" s="206"/>
      <c r="C65" s="97">
        <v>460</v>
      </c>
      <c r="D65" s="207"/>
      <c r="E65" s="210"/>
      <c r="F65" s="98"/>
      <c r="G65" s="205"/>
      <c r="H65" s="206"/>
    </row>
    <row r="66" spans="1:8" ht="29.25" customHeight="1">
      <c r="A66" s="205" t="s">
        <v>208</v>
      </c>
      <c r="B66" s="206"/>
      <c r="C66" s="97">
        <v>470</v>
      </c>
      <c r="D66" s="207"/>
      <c r="E66" s="210"/>
      <c r="F66" s="98"/>
      <c r="G66" s="205"/>
      <c r="H66" s="206"/>
    </row>
    <row r="67" spans="1:8" ht="15" customHeight="1">
      <c r="A67" s="205" t="s">
        <v>67</v>
      </c>
      <c r="B67" s="206"/>
      <c r="C67" s="97">
        <v>480</v>
      </c>
      <c r="D67" s="209"/>
      <c r="E67" s="210"/>
      <c r="F67" s="98"/>
      <c r="G67" s="205"/>
      <c r="H67" s="206"/>
    </row>
    <row r="68" spans="1:8" ht="15" customHeight="1">
      <c r="A68" s="205" t="s">
        <v>65</v>
      </c>
      <c r="B68" s="206"/>
      <c r="C68" s="97">
        <v>490</v>
      </c>
      <c r="D68" s="209"/>
      <c r="E68" s="210"/>
      <c r="F68" s="98"/>
      <c r="G68" s="205"/>
      <c r="H68" s="206"/>
    </row>
    <row r="69" spans="1:8" ht="15" customHeight="1">
      <c r="A69" s="205" t="s">
        <v>124</v>
      </c>
      <c r="B69" s="206"/>
      <c r="C69" s="97">
        <v>491</v>
      </c>
      <c r="D69" s="209"/>
      <c r="E69" s="210"/>
      <c r="F69" s="98"/>
      <c r="G69" s="205"/>
      <c r="H69" s="206"/>
    </row>
    <row r="70" spans="1:8" ht="15" customHeight="1">
      <c r="A70" s="205" t="s">
        <v>126</v>
      </c>
      <c r="B70" s="206"/>
      <c r="C70" s="97">
        <v>500</v>
      </c>
      <c r="D70" s="209"/>
      <c r="E70" s="210"/>
      <c r="F70" s="98"/>
      <c r="G70" s="205"/>
      <c r="H70" s="206"/>
    </row>
    <row r="71" spans="1:8" ht="15" customHeight="1">
      <c r="A71" s="205" t="s">
        <v>121</v>
      </c>
      <c r="B71" s="206"/>
      <c r="C71" s="97"/>
      <c r="D71" s="209"/>
      <c r="E71" s="210"/>
      <c r="F71" s="98"/>
      <c r="G71" s="205"/>
      <c r="H71" s="206"/>
    </row>
    <row r="72" spans="1:8" ht="15" customHeight="1">
      <c r="A72" s="205" t="s">
        <v>68</v>
      </c>
      <c r="B72" s="206"/>
      <c r="C72" s="97">
        <v>510</v>
      </c>
      <c r="D72" s="209"/>
      <c r="E72" s="210"/>
      <c r="F72" s="98"/>
      <c r="G72" s="205"/>
      <c r="H72" s="206"/>
    </row>
    <row r="73" spans="1:8" ht="15" customHeight="1">
      <c r="A73" s="205" t="s">
        <v>69</v>
      </c>
      <c r="B73" s="206"/>
      <c r="C73" s="97">
        <v>520</v>
      </c>
      <c r="D73" s="209"/>
      <c r="E73" s="210"/>
      <c r="F73" s="98"/>
      <c r="G73" s="205"/>
      <c r="H73" s="206"/>
    </row>
    <row r="74" spans="1:8" ht="15" customHeight="1">
      <c r="A74" s="205" t="s">
        <v>15</v>
      </c>
      <c r="B74" s="206"/>
      <c r="C74" s="97">
        <v>530</v>
      </c>
      <c r="D74" s="209"/>
      <c r="E74" s="210"/>
      <c r="F74" s="98"/>
      <c r="G74" s="205"/>
      <c r="H74" s="206"/>
    </row>
    <row r="75" spans="1:8" ht="15" customHeight="1">
      <c r="A75" s="205" t="s">
        <v>70</v>
      </c>
      <c r="B75" s="206"/>
      <c r="C75" s="97">
        <v>540</v>
      </c>
      <c r="D75" s="209"/>
      <c r="E75" s="210"/>
      <c r="F75" s="98"/>
      <c r="G75" s="205"/>
      <c r="H75" s="206"/>
    </row>
    <row r="76" spans="1:8" ht="30" customHeight="1">
      <c r="A76" s="205" t="s">
        <v>242</v>
      </c>
      <c r="B76" s="206"/>
      <c r="C76" s="97">
        <v>600</v>
      </c>
      <c r="D76" s="209"/>
      <c r="E76" s="210"/>
      <c r="F76" s="98"/>
      <c r="G76" s="205"/>
      <c r="H76" s="206"/>
    </row>
    <row r="77" spans="1:8" ht="15" customHeight="1">
      <c r="A77" s="205" t="s">
        <v>135</v>
      </c>
      <c r="B77" s="206"/>
      <c r="C77" s="97">
        <v>700</v>
      </c>
      <c r="D77" s="209"/>
      <c r="E77" s="210"/>
      <c r="F77" s="98"/>
      <c r="G77" s="205"/>
      <c r="H77" s="206"/>
    </row>
    <row r="78" spans="1:8" ht="15" customHeight="1">
      <c r="A78" s="205" t="s">
        <v>71</v>
      </c>
      <c r="B78" s="206"/>
      <c r="C78" s="97">
        <v>800</v>
      </c>
      <c r="D78" s="209"/>
      <c r="E78" s="210"/>
      <c r="F78" s="98"/>
      <c r="G78" s="205"/>
      <c r="H78" s="206"/>
    </row>
    <row r="79" spans="1:8" ht="21" customHeight="1">
      <c r="A79" s="205" t="s">
        <v>72</v>
      </c>
      <c r="B79" s="206"/>
      <c r="C79" s="97">
        <v>900</v>
      </c>
      <c r="D79" s="209"/>
      <c r="E79" s="210"/>
      <c r="F79" s="98"/>
      <c r="G79" s="205"/>
      <c r="H79" s="206"/>
    </row>
    <row r="80" spans="1:8" ht="15" customHeight="1">
      <c r="A80" s="205" t="s">
        <v>136</v>
      </c>
      <c r="B80" s="206"/>
      <c r="C80" s="97">
        <v>1000</v>
      </c>
      <c r="D80" s="209"/>
      <c r="E80" s="210"/>
      <c r="F80" s="98"/>
      <c r="G80" s="205"/>
      <c r="H80" s="206"/>
    </row>
    <row r="81" spans="1:8" ht="15" customHeight="1">
      <c r="A81" s="205" t="s">
        <v>73</v>
      </c>
      <c r="B81" s="206"/>
      <c r="C81" s="97">
        <v>1100</v>
      </c>
      <c r="D81" s="209"/>
      <c r="E81" s="210"/>
      <c r="F81" s="98"/>
      <c r="G81" s="205"/>
      <c r="H81" s="206"/>
    </row>
    <row r="82" spans="1:8" ht="15" customHeight="1">
      <c r="A82" s="205" t="s">
        <v>137</v>
      </c>
      <c r="B82" s="206"/>
      <c r="C82" s="97">
        <v>1200</v>
      </c>
      <c r="D82" s="207">
        <f>D84+D86+D85+D90</f>
        <v>3808.42083</v>
      </c>
      <c r="E82" s="210"/>
      <c r="F82" s="98">
        <f>D82/$D$91</f>
        <v>0.019226257125412455</v>
      </c>
      <c r="G82" s="211" t="s">
        <v>218</v>
      </c>
      <c r="H82" s="212"/>
    </row>
    <row r="83" spans="1:8" ht="15" customHeight="1">
      <c r="A83" s="205" t="s">
        <v>121</v>
      </c>
      <c r="B83" s="206"/>
      <c r="C83" s="97"/>
      <c r="D83" s="209"/>
      <c r="E83" s="210"/>
      <c r="F83" s="98"/>
      <c r="G83" s="205"/>
      <c r="H83" s="206"/>
    </row>
    <row r="84" spans="1:8" ht="30.75" customHeight="1">
      <c r="A84" s="205" t="s">
        <v>74</v>
      </c>
      <c r="B84" s="206"/>
      <c r="C84" s="97">
        <v>1210</v>
      </c>
      <c r="D84" s="207">
        <f>Баланс!F32</f>
        <v>3511.13282</v>
      </c>
      <c r="E84" s="210"/>
      <c r="F84" s="98">
        <f>D84/$D$91</f>
        <v>0.017725441964562126</v>
      </c>
      <c r="G84" s="211" t="s">
        <v>218</v>
      </c>
      <c r="H84" s="212"/>
    </row>
    <row r="85" spans="1:8" ht="29.25" customHeight="1">
      <c r="A85" s="205" t="s">
        <v>75</v>
      </c>
      <c r="B85" s="206"/>
      <c r="C85" s="97">
        <v>1220</v>
      </c>
      <c r="D85" s="207"/>
      <c r="E85" s="210"/>
      <c r="F85" s="98"/>
      <c r="G85" s="205"/>
      <c r="H85" s="206"/>
    </row>
    <row r="86" spans="1:8" ht="30" customHeight="1">
      <c r="A86" s="205" t="s">
        <v>76</v>
      </c>
      <c r="B86" s="206"/>
      <c r="C86" s="97">
        <v>1230</v>
      </c>
      <c r="D86" s="207">
        <f>SUM(D87:E89)</f>
        <v>249.04001</v>
      </c>
      <c r="E86" s="210"/>
      <c r="F86" s="98">
        <f>D86/$D$91</f>
        <v>0.0012572421695254956</v>
      </c>
      <c r="G86" s="211" t="s">
        <v>218</v>
      </c>
      <c r="H86" s="212"/>
    </row>
    <row r="87" spans="1:8" ht="15">
      <c r="A87" s="183" t="s">
        <v>272</v>
      </c>
      <c r="B87" s="184"/>
      <c r="C87" s="97"/>
      <c r="D87" s="226">
        <v>106.57306</v>
      </c>
      <c r="E87" s="227"/>
      <c r="F87" s="101">
        <f>D87/$D$91</f>
        <v>0.0005380185503822089</v>
      </c>
      <c r="G87" s="211"/>
      <c r="H87" s="212"/>
    </row>
    <row r="88" spans="1:8" ht="15">
      <c r="A88" s="183" t="s">
        <v>273</v>
      </c>
      <c r="B88" s="184"/>
      <c r="C88" s="97"/>
      <c r="D88" s="226">
        <v>46.63992</v>
      </c>
      <c r="E88" s="227"/>
      <c r="F88" s="101">
        <f>D88/$D$91</f>
        <v>0.0002354548339734469</v>
      </c>
      <c r="G88" s="211"/>
      <c r="H88" s="212"/>
    </row>
    <row r="89" spans="1:9" ht="15" customHeight="1">
      <c r="A89" s="183" t="s">
        <v>274</v>
      </c>
      <c r="B89" s="184"/>
      <c r="C89" s="97"/>
      <c r="D89" s="226">
        <v>95.82703</v>
      </c>
      <c r="E89" s="227"/>
      <c r="F89" s="101">
        <f>D89/$D$91</f>
        <v>0.00048376878516983977</v>
      </c>
      <c r="G89" s="211"/>
      <c r="H89" s="212"/>
      <c r="I89" s="117"/>
    </row>
    <row r="90" spans="1:8" ht="15">
      <c r="A90" s="205" t="s">
        <v>125</v>
      </c>
      <c r="B90" s="206"/>
      <c r="C90" s="97">
        <v>1240</v>
      </c>
      <c r="D90" s="225">
        <f>СЧА!D58/1000</f>
        <v>48.248</v>
      </c>
      <c r="E90" s="234"/>
      <c r="F90" s="98">
        <v>0</v>
      </c>
      <c r="G90" s="205"/>
      <c r="H90" s="206"/>
    </row>
    <row r="91" spans="1:9" ht="28.5" customHeight="1">
      <c r="A91" s="205" t="s">
        <v>138</v>
      </c>
      <c r="B91" s="206"/>
      <c r="C91" s="97">
        <v>1300</v>
      </c>
      <c r="D91" s="230">
        <f>D11+D21+D57+D82+D16</f>
        <v>198084.35958999998</v>
      </c>
      <c r="E91" s="231"/>
      <c r="F91" s="169">
        <f>D91/$D$91</f>
        <v>1</v>
      </c>
      <c r="G91" s="211" t="s">
        <v>218</v>
      </c>
      <c r="H91" s="212"/>
      <c r="I91" s="117"/>
    </row>
    <row r="92" spans="1:9" ht="28.5" customHeight="1">
      <c r="A92" s="105"/>
      <c r="B92" s="105"/>
      <c r="C92" s="106"/>
      <c r="D92" s="159"/>
      <c r="E92" s="160"/>
      <c r="F92" s="161"/>
      <c r="G92" s="106"/>
      <c r="H92" s="106"/>
      <c r="I92" s="117"/>
    </row>
    <row r="93" spans="1:3" ht="12.75">
      <c r="A93" s="233" t="s">
        <v>277</v>
      </c>
      <c r="B93" s="233"/>
      <c r="C93" s="233"/>
    </row>
    <row r="95" spans="1:5" ht="15" customHeight="1">
      <c r="A95" s="213" t="s">
        <v>278</v>
      </c>
      <c r="B95" s="213"/>
      <c r="C95" s="213"/>
      <c r="D95" s="216" t="s">
        <v>282</v>
      </c>
      <c r="E95" s="216"/>
    </row>
    <row r="96" spans="1:8" ht="15">
      <c r="A96" s="105"/>
      <c r="B96" s="105"/>
      <c r="C96" s="106"/>
      <c r="D96" s="107"/>
      <c r="E96" s="107"/>
      <c r="F96" s="107"/>
      <c r="G96" s="106"/>
      <c r="H96" s="106"/>
    </row>
    <row r="97" spans="1:3" ht="12.75">
      <c r="A97" s="233" t="s">
        <v>276</v>
      </c>
      <c r="B97" s="233"/>
      <c r="C97" s="233"/>
    </row>
    <row r="99" spans="1:5" ht="15" customHeight="1">
      <c r="A99" s="213" t="s">
        <v>259</v>
      </c>
      <c r="B99" s="213"/>
      <c r="C99" s="213"/>
      <c r="D99" s="216">
        <v>39302</v>
      </c>
      <c r="E99" s="216"/>
    </row>
    <row r="100" spans="1:5" ht="15">
      <c r="A100" s="213" t="s">
        <v>270</v>
      </c>
      <c r="B100" s="213"/>
      <c r="C100" s="213"/>
      <c r="D100" s="216">
        <v>39527</v>
      </c>
      <c r="E100" s="216"/>
    </row>
    <row r="101" spans="1:2" ht="15">
      <c r="A101" s="155"/>
      <c r="B101" s="155"/>
    </row>
    <row r="102" spans="1:8" ht="15" customHeight="1">
      <c r="A102" s="108" t="s">
        <v>253</v>
      </c>
      <c r="B102" s="108"/>
      <c r="C102" s="108"/>
      <c r="D102" s="108"/>
      <c r="E102" s="232" t="s">
        <v>258</v>
      </c>
      <c r="F102" s="232"/>
      <c r="G102" s="232"/>
      <c r="H102" s="232"/>
    </row>
    <row r="103" spans="1:8" ht="18" customHeight="1">
      <c r="A103" s="108"/>
      <c r="B103" s="228" t="s">
        <v>127</v>
      </c>
      <c r="C103" s="228"/>
      <c r="D103" s="228"/>
      <c r="E103" s="108"/>
      <c r="F103" s="108"/>
      <c r="G103" s="108"/>
      <c r="H103" s="108"/>
    </row>
    <row r="104" spans="1:8" ht="9" customHeight="1">
      <c r="A104" s="108"/>
      <c r="B104" s="108"/>
      <c r="C104" s="108"/>
      <c r="D104" s="108"/>
      <c r="E104" s="108"/>
      <c r="F104" s="108"/>
      <c r="G104" s="108"/>
      <c r="H104" s="108"/>
    </row>
    <row r="105" spans="1:8" ht="51.75" customHeight="1">
      <c r="A105" s="108" t="s">
        <v>219</v>
      </c>
      <c r="B105" s="108"/>
      <c r="C105" s="108"/>
      <c r="D105" s="108"/>
      <c r="E105" s="229" t="s">
        <v>251</v>
      </c>
      <c r="F105" s="229"/>
      <c r="G105" s="229"/>
      <c r="H105" s="229"/>
    </row>
    <row r="106" spans="1:8" ht="18" customHeight="1">
      <c r="A106" s="108"/>
      <c r="B106" s="228" t="s">
        <v>127</v>
      </c>
      <c r="C106" s="228"/>
      <c r="D106" s="228"/>
      <c r="E106" s="108"/>
      <c r="F106" s="108"/>
      <c r="G106" s="108"/>
      <c r="H106" s="108"/>
    </row>
  </sheetData>
  <mergeCells count="261">
    <mergeCell ref="G89:H89"/>
    <mergeCell ref="A87:B87"/>
    <mergeCell ref="D87:E87"/>
    <mergeCell ref="G87:H87"/>
    <mergeCell ref="A88:B88"/>
    <mergeCell ref="D88:E88"/>
    <mergeCell ref="G88:H88"/>
    <mergeCell ref="D36:E36"/>
    <mergeCell ref="G38:H38"/>
    <mergeCell ref="G37:H37"/>
    <mergeCell ref="G41:H41"/>
    <mergeCell ref="D37:E37"/>
    <mergeCell ref="D49:E49"/>
    <mergeCell ref="G49:H49"/>
    <mergeCell ref="G43:H43"/>
    <mergeCell ref="D43:E43"/>
    <mergeCell ref="D48:E48"/>
    <mergeCell ref="G47:H47"/>
    <mergeCell ref="G42:H42"/>
    <mergeCell ref="G44:H44"/>
    <mergeCell ref="G45:H45"/>
    <mergeCell ref="G46:H46"/>
    <mergeCell ref="A38:B38"/>
    <mergeCell ref="D38:E38"/>
    <mergeCell ref="D46:E46"/>
    <mergeCell ref="D44:E44"/>
    <mergeCell ref="A42:B42"/>
    <mergeCell ref="D42:E42"/>
    <mergeCell ref="A44:B44"/>
    <mergeCell ref="A41:B41"/>
    <mergeCell ref="D41:E41"/>
    <mergeCell ref="A43:B43"/>
    <mergeCell ref="A58:B58"/>
    <mergeCell ref="D58:E58"/>
    <mergeCell ref="G58:H58"/>
    <mergeCell ref="A56:B56"/>
    <mergeCell ref="D56:E56"/>
    <mergeCell ref="G56:H56"/>
    <mergeCell ref="A57:B57"/>
    <mergeCell ref="D57:E57"/>
    <mergeCell ref="G57:H57"/>
    <mergeCell ref="G86:H86"/>
    <mergeCell ref="A85:B85"/>
    <mergeCell ref="D85:E85"/>
    <mergeCell ref="G85:H85"/>
    <mergeCell ref="B106:D106"/>
    <mergeCell ref="A90:B90"/>
    <mergeCell ref="D90:E90"/>
    <mergeCell ref="D84:E84"/>
    <mergeCell ref="A86:B86"/>
    <mergeCell ref="D86:E86"/>
    <mergeCell ref="A89:B89"/>
    <mergeCell ref="D89:E89"/>
    <mergeCell ref="A93:C93"/>
    <mergeCell ref="A95:C95"/>
    <mergeCell ref="G90:H90"/>
    <mergeCell ref="B103:D103"/>
    <mergeCell ref="E105:H105"/>
    <mergeCell ref="A91:B91"/>
    <mergeCell ref="D91:E91"/>
    <mergeCell ref="G91:H91"/>
    <mergeCell ref="E102:H102"/>
    <mergeCell ref="A97:C97"/>
    <mergeCell ref="A99:C99"/>
    <mergeCell ref="D95:E95"/>
    <mergeCell ref="G84:H84"/>
    <mergeCell ref="A82:B82"/>
    <mergeCell ref="D82:E82"/>
    <mergeCell ref="G82:H82"/>
    <mergeCell ref="A83:B83"/>
    <mergeCell ref="D83:E83"/>
    <mergeCell ref="G83:H83"/>
    <mergeCell ref="A84:B84"/>
    <mergeCell ref="A80:B80"/>
    <mergeCell ref="D80:E80"/>
    <mergeCell ref="G80:H80"/>
    <mergeCell ref="A81:B81"/>
    <mergeCell ref="D81:E81"/>
    <mergeCell ref="G81:H81"/>
    <mergeCell ref="A78:B78"/>
    <mergeCell ref="D78:E78"/>
    <mergeCell ref="G78:H78"/>
    <mergeCell ref="A79:B79"/>
    <mergeCell ref="D79:E79"/>
    <mergeCell ref="G79:H79"/>
    <mergeCell ref="A76:B76"/>
    <mergeCell ref="D76:E76"/>
    <mergeCell ref="G76:H76"/>
    <mergeCell ref="A77:B77"/>
    <mergeCell ref="D77:E77"/>
    <mergeCell ref="G77:H77"/>
    <mergeCell ref="A74:B74"/>
    <mergeCell ref="D74:E74"/>
    <mergeCell ref="G74:H74"/>
    <mergeCell ref="A75:B75"/>
    <mergeCell ref="D75:E75"/>
    <mergeCell ref="G75:H75"/>
    <mergeCell ref="A72:B72"/>
    <mergeCell ref="D72:E72"/>
    <mergeCell ref="G72:H72"/>
    <mergeCell ref="A73:B73"/>
    <mergeCell ref="D73:E73"/>
    <mergeCell ref="G73:H73"/>
    <mergeCell ref="A70:B70"/>
    <mergeCell ref="D70:E70"/>
    <mergeCell ref="G70:H70"/>
    <mergeCell ref="A71:B71"/>
    <mergeCell ref="D71:E71"/>
    <mergeCell ref="G71:H71"/>
    <mergeCell ref="A65:B65"/>
    <mergeCell ref="D65:E65"/>
    <mergeCell ref="G65:H65"/>
    <mergeCell ref="G66:H66"/>
    <mergeCell ref="A66:B66"/>
    <mergeCell ref="D66:E66"/>
    <mergeCell ref="A69:B69"/>
    <mergeCell ref="D69:E69"/>
    <mergeCell ref="G69:H69"/>
    <mergeCell ref="A67:B67"/>
    <mergeCell ref="D67:E67"/>
    <mergeCell ref="G67:H67"/>
    <mergeCell ref="A68:B68"/>
    <mergeCell ref="D68:E68"/>
    <mergeCell ref="G68:H68"/>
    <mergeCell ref="A64:B64"/>
    <mergeCell ref="D64:E64"/>
    <mergeCell ref="G64:H64"/>
    <mergeCell ref="A62:B62"/>
    <mergeCell ref="D62:E62"/>
    <mergeCell ref="G62:H62"/>
    <mergeCell ref="D63:E63"/>
    <mergeCell ref="G61:H61"/>
    <mergeCell ref="A59:B59"/>
    <mergeCell ref="D59:E59"/>
    <mergeCell ref="G59:H59"/>
    <mergeCell ref="A60:B60"/>
    <mergeCell ref="D60:E60"/>
    <mergeCell ref="G60:H60"/>
    <mergeCell ref="D61:E61"/>
    <mergeCell ref="A61:B61"/>
    <mergeCell ref="G55:H55"/>
    <mergeCell ref="A52:B52"/>
    <mergeCell ref="G52:H52"/>
    <mergeCell ref="A49:B49"/>
    <mergeCell ref="A55:B55"/>
    <mergeCell ref="D55:E55"/>
    <mergeCell ref="A53:B53"/>
    <mergeCell ref="D53:E53"/>
    <mergeCell ref="G53:H53"/>
    <mergeCell ref="D52:E52"/>
    <mergeCell ref="G28:H28"/>
    <mergeCell ref="A27:B27"/>
    <mergeCell ref="D27:E27"/>
    <mergeCell ref="G27:H27"/>
    <mergeCell ref="A28:B28"/>
    <mergeCell ref="D28:E28"/>
    <mergeCell ref="A25:B25"/>
    <mergeCell ref="D25:E25"/>
    <mergeCell ref="G25:H25"/>
    <mergeCell ref="A26:B26"/>
    <mergeCell ref="D26:E26"/>
    <mergeCell ref="G26:H26"/>
    <mergeCell ref="A23:B23"/>
    <mergeCell ref="D23:E23"/>
    <mergeCell ref="G23:H23"/>
    <mergeCell ref="A24:B24"/>
    <mergeCell ref="D24:E24"/>
    <mergeCell ref="G24:H24"/>
    <mergeCell ref="A21:B21"/>
    <mergeCell ref="D21:E21"/>
    <mergeCell ref="G21:H21"/>
    <mergeCell ref="A22:B22"/>
    <mergeCell ref="D22:E22"/>
    <mergeCell ref="G22:H22"/>
    <mergeCell ref="A18:B18"/>
    <mergeCell ref="D18:E18"/>
    <mergeCell ref="G18:H18"/>
    <mergeCell ref="A20:B20"/>
    <mergeCell ref="D20:E20"/>
    <mergeCell ref="G20:H20"/>
    <mergeCell ref="A19:B19"/>
    <mergeCell ref="D19:E19"/>
    <mergeCell ref="G16:H16"/>
    <mergeCell ref="G15:H15"/>
    <mergeCell ref="A17:B17"/>
    <mergeCell ref="D17:E17"/>
    <mergeCell ref="G17:H17"/>
    <mergeCell ref="A1:H1"/>
    <mergeCell ref="A2:H2"/>
    <mergeCell ref="A11:B11"/>
    <mergeCell ref="D11:E11"/>
    <mergeCell ref="G11:H11"/>
    <mergeCell ref="A8:H8"/>
    <mergeCell ref="A9:B9"/>
    <mergeCell ref="D9:E9"/>
    <mergeCell ref="G9:H9"/>
    <mergeCell ref="A10:B10"/>
    <mergeCell ref="G10:H10"/>
    <mergeCell ref="A4:H4"/>
    <mergeCell ref="A5:H5"/>
    <mergeCell ref="A6:H6"/>
    <mergeCell ref="A7:H7"/>
    <mergeCell ref="A14:B14"/>
    <mergeCell ref="D14:E14"/>
    <mergeCell ref="A16:B16"/>
    <mergeCell ref="D10:E10"/>
    <mergeCell ref="D16:E16"/>
    <mergeCell ref="A15:B15"/>
    <mergeCell ref="D15:E15"/>
    <mergeCell ref="A12:B12"/>
    <mergeCell ref="D12:E12"/>
    <mergeCell ref="G12:H12"/>
    <mergeCell ref="A13:B13"/>
    <mergeCell ref="D13:E13"/>
    <mergeCell ref="G13:H13"/>
    <mergeCell ref="A31:B31"/>
    <mergeCell ref="A29:B29"/>
    <mergeCell ref="D29:E29"/>
    <mergeCell ref="D30:E30"/>
    <mergeCell ref="G29:H29"/>
    <mergeCell ref="A30:B30"/>
    <mergeCell ref="G31:H31"/>
    <mergeCell ref="D100:E100"/>
    <mergeCell ref="A100:C100"/>
    <mergeCell ref="D99:E99"/>
    <mergeCell ref="A36:B36"/>
    <mergeCell ref="A51:B51"/>
    <mergeCell ref="A63:B63"/>
    <mergeCell ref="A54:B54"/>
    <mergeCell ref="A37:B37"/>
    <mergeCell ref="G30:H30"/>
    <mergeCell ref="G33:H33"/>
    <mergeCell ref="A34:B34"/>
    <mergeCell ref="D34:E34"/>
    <mergeCell ref="G34:H34"/>
    <mergeCell ref="A33:B33"/>
    <mergeCell ref="D33:E33"/>
    <mergeCell ref="A32:B32"/>
    <mergeCell ref="D31:E31"/>
    <mergeCell ref="D32:E32"/>
    <mergeCell ref="G32:H32"/>
    <mergeCell ref="A35:B35"/>
    <mergeCell ref="D35:E35"/>
    <mergeCell ref="G35:H35"/>
    <mergeCell ref="D51:E51"/>
    <mergeCell ref="G54:H54"/>
    <mergeCell ref="A50:B50"/>
    <mergeCell ref="D50:E50"/>
    <mergeCell ref="G50:H50"/>
    <mergeCell ref="G51:H51"/>
    <mergeCell ref="D54:E54"/>
    <mergeCell ref="A48:B48"/>
    <mergeCell ref="A39:B39"/>
    <mergeCell ref="D39:E39"/>
    <mergeCell ref="A40:B40"/>
    <mergeCell ref="D40:E40"/>
    <mergeCell ref="A47:B47"/>
    <mergeCell ref="D47:E47"/>
    <mergeCell ref="A45:B45"/>
    <mergeCell ref="A46:B46"/>
    <mergeCell ref="D45:E45"/>
  </mergeCells>
  <printOptions/>
  <pageMargins left="0.9448818897637796" right="0.2362204724409449" top="0.2362204724409449" bottom="0.2362204724409449" header="0.2362204724409449" footer="0.1968503937007874"/>
  <pageSetup fitToHeight="2" fitToWidth="1" horizontalDpi="600" verticalDpi="600" orientation="portrait" paperSize="9" scale="81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view="pageBreakPreview" zoomScaleNormal="110" zoomScaleSheetLayoutView="100" workbookViewId="0" topLeftCell="B1">
      <selection activeCell="B2" sqref="B2:H2"/>
    </sheetView>
  </sheetViews>
  <sheetFormatPr defaultColWidth="9.140625" defaultRowHeight="12.75"/>
  <cols>
    <col min="1" max="1" width="0.5625" style="4" hidden="1" customWidth="1"/>
    <col min="2" max="2" width="44.57421875" style="4" customWidth="1"/>
    <col min="3" max="3" width="21.421875" style="4" customWidth="1"/>
    <col min="4" max="4" width="17.421875" style="4" customWidth="1"/>
    <col min="5" max="5" width="18.00390625" style="4" customWidth="1"/>
    <col min="6" max="6" width="24.8515625" style="4" customWidth="1"/>
    <col min="7" max="7" width="13.00390625" style="4" customWidth="1"/>
    <col min="8" max="8" width="13.140625" style="4" customWidth="1"/>
    <col min="9" max="16384" width="9.140625" style="4" customWidth="1"/>
  </cols>
  <sheetData>
    <row r="1" spans="2:8" ht="12.75" customHeight="1">
      <c r="B1" s="237" t="s">
        <v>141</v>
      </c>
      <c r="C1" s="237"/>
      <c r="D1" s="237"/>
      <c r="E1" s="237"/>
      <c r="F1" s="237"/>
      <c r="G1" s="237"/>
      <c r="H1" s="237"/>
    </row>
    <row r="2" spans="2:8" ht="12.75" customHeight="1">
      <c r="B2" s="237" t="s">
        <v>142</v>
      </c>
      <c r="C2" s="237"/>
      <c r="D2" s="237"/>
      <c r="E2" s="237"/>
      <c r="F2" s="237"/>
      <c r="G2" s="237"/>
      <c r="H2" s="237"/>
    </row>
    <row r="3" spans="2:8" ht="15">
      <c r="B3" s="238" t="s">
        <v>285</v>
      </c>
      <c r="C3" s="238"/>
      <c r="D3" s="238"/>
      <c r="E3" s="238"/>
      <c r="F3" s="238"/>
      <c r="G3" s="238"/>
      <c r="H3" s="238"/>
    </row>
    <row r="4" ht="12">
      <c r="C4" s="22"/>
    </row>
    <row r="5" spans="2:9" ht="12.75" customHeight="1">
      <c r="B5" s="180" t="s">
        <v>119</v>
      </c>
      <c r="C5" s="180"/>
      <c r="D5" s="180"/>
      <c r="E5" s="180"/>
      <c r="F5" s="180"/>
      <c r="G5" s="180"/>
      <c r="H5" s="180"/>
      <c r="I5" s="61"/>
    </row>
    <row r="6" spans="2:9" ht="12.75" customHeight="1">
      <c r="B6" s="239" t="s">
        <v>150</v>
      </c>
      <c r="C6" s="239"/>
      <c r="D6" s="239"/>
      <c r="E6" s="239"/>
      <c r="F6" s="239"/>
      <c r="G6" s="239"/>
      <c r="H6" s="239"/>
      <c r="I6" s="61"/>
    </row>
    <row r="7" spans="2:9" ht="12.75" customHeight="1">
      <c r="B7" s="240" t="s">
        <v>120</v>
      </c>
      <c r="C7" s="240"/>
      <c r="D7" s="240"/>
      <c r="E7" s="240"/>
      <c r="F7" s="240"/>
      <c r="G7" s="240"/>
      <c r="H7" s="240"/>
      <c r="I7" s="61"/>
    </row>
    <row r="8" spans="2:9" ht="12.75" customHeight="1">
      <c r="B8" s="239" t="s">
        <v>151</v>
      </c>
      <c r="C8" s="239"/>
      <c r="D8" s="239"/>
      <c r="E8" s="239"/>
      <c r="F8" s="239"/>
      <c r="G8" s="239"/>
      <c r="H8" s="239"/>
      <c r="I8" s="239"/>
    </row>
    <row r="9" spans="2:9" ht="12.75" customHeight="1">
      <c r="B9" s="239" t="s">
        <v>152</v>
      </c>
      <c r="C9" s="239"/>
      <c r="D9" s="239"/>
      <c r="E9" s="239"/>
      <c r="F9" s="239"/>
      <c r="G9" s="239"/>
      <c r="H9" s="239"/>
      <c r="I9" s="61"/>
    </row>
    <row r="10" ht="12">
      <c r="C10" s="23"/>
    </row>
    <row r="11" ht="14.25">
      <c r="B11" s="86" t="s">
        <v>88</v>
      </c>
    </row>
    <row r="13" spans="2:6" ht="24">
      <c r="B13" s="40" t="s">
        <v>94</v>
      </c>
      <c r="C13" s="40" t="s">
        <v>93</v>
      </c>
      <c r="D13" s="40" t="s">
        <v>92</v>
      </c>
      <c r="E13" s="40" t="s">
        <v>91</v>
      </c>
      <c r="F13" s="40" t="s">
        <v>90</v>
      </c>
    </row>
    <row r="14" spans="2:6" ht="12">
      <c r="B14" s="41">
        <v>1</v>
      </c>
      <c r="C14" s="41">
        <v>2</v>
      </c>
      <c r="D14" s="41">
        <v>3</v>
      </c>
      <c r="E14" s="41">
        <v>4</v>
      </c>
      <c r="F14" s="41">
        <v>5</v>
      </c>
    </row>
    <row r="15" spans="2:6" ht="12">
      <c r="B15" s="41" t="s">
        <v>112</v>
      </c>
      <c r="C15" s="41" t="s">
        <v>112</v>
      </c>
      <c r="D15" s="41" t="s">
        <v>112</v>
      </c>
      <c r="E15" s="41" t="s">
        <v>112</v>
      </c>
      <c r="F15" s="41" t="s">
        <v>112</v>
      </c>
    </row>
    <row r="17" ht="14.25">
      <c r="B17" s="86" t="s">
        <v>89</v>
      </c>
    </row>
    <row r="18" ht="6" customHeight="1"/>
    <row r="19" ht="12">
      <c r="B19" s="4" t="s">
        <v>139</v>
      </c>
    </row>
    <row r="21" spans="2:8" ht="60">
      <c r="B21" s="40" t="s">
        <v>95</v>
      </c>
      <c r="C21" s="40" t="s">
        <v>96</v>
      </c>
      <c r="D21" s="40" t="s">
        <v>60</v>
      </c>
      <c r="E21" s="40" t="s">
        <v>97</v>
      </c>
      <c r="F21" s="40" t="s">
        <v>98</v>
      </c>
      <c r="G21" s="40" t="s">
        <v>99</v>
      </c>
      <c r="H21" s="40" t="s">
        <v>100</v>
      </c>
    </row>
    <row r="22" spans="2:8" ht="12">
      <c r="B22" s="41">
        <v>1</v>
      </c>
      <c r="C22" s="41">
        <v>2</v>
      </c>
      <c r="D22" s="41">
        <v>3</v>
      </c>
      <c r="E22" s="41">
        <v>4</v>
      </c>
      <c r="F22" s="41">
        <v>5</v>
      </c>
      <c r="G22" s="41">
        <v>6</v>
      </c>
      <c r="H22" s="41">
        <v>7</v>
      </c>
    </row>
    <row r="23" spans="2:8" ht="62.25" customHeight="1">
      <c r="B23" s="171" t="s">
        <v>286</v>
      </c>
      <c r="C23" s="156" t="s">
        <v>287</v>
      </c>
      <c r="D23" s="157">
        <v>29271773.18</v>
      </c>
      <c r="E23" s="156">
        <v>15.1129</v>
      </c>
      <c r="F23" s="156" t="s">
        <v>288</v>
      </c>
      <c r="G23" s="158">
        <v>39071</v>
      </c>
      <c r="H23" s="158">
        <v>39073</v>
      </c>
    </row>
    <row r="24" spans="2:8" ht="62.25" customHeight="1">
      <c r="B24" s="171" t="s">
        <v>286</v>
      </c>
      <c r="C24" s="156" t="s">
        <v>287</v>
      </c>
      <c r="D24" s="157">
        <v>29741471.55</v>
      </c>
      <c r="E24" s="156">
        <v>15.1859</v>
      </c>
      <c r="F24" s="156" t="s">
        <v>288</v>
      </c>
      <c r="G24" s="158">
        <v>39079</v>
      </c>
      <c r="H24" s="158" t="s">
        <v>283</v>
      </c>
    </row>
    <row r="26" ht="12">
      <c r="B26" s="4" t="s">
        <v>140</v>
      </c>
    </row>
    <row r="28" spans="2:8" ht="60">
      <c r="B28" s="40" t="s">
        <v>95</v>
      </c>
      <c r="C28" s="40" t="s">
        <v>101</v>
      </c>
      <c r="D28" s="40" t="s">
        <v>102</v>
      </c>
      <c r="E28" s="40" t="s">
        <v>103</v>
      </c>
      <c r="F28" s="40" t="s">
        <v>104</v>
      </c>
      <c r="G28" s="40" t="s">
        <v>99</v>
      </c>
      <c r="H28" s="40" t="s">
        <v>105</v>
      </c>
    </row>
    <row r="29" spans="2:8" ht="12">
      <c r="B29" s="88">
        <v>1</v>
      </c>
      <c r="C29" s="88">
        <v>2</v>
      </c>
      <c r="D29" s="88">
        <v>3</v>
      </c>
      <c r="E29" s="88">
        <v>4</v>
      </c>
      <c r="F29" s="88">
        <v>5</v>
      </c>
      <c r="G29" s="88">
        <v>6</v>
      </c>
      <c r="H29" s="88">
        <v>7</v>
      </c>
    </row>
    <row r="30" spans="2:8" ht="12">
      <c r="B30" s="41" t="s">
        <v>112</v>
      </c>
      <c r="C30" s="41" t="s">
        <v>112</v>
      </c>
      <c r="D30" s="41" t="s">
        <v>112</v>
      </c>
      <c r="E30" s="41" t="s">
        <v>112</v>
      </c>
      <c r="F30" s="41" t="s">
        <v>112</v>
      </c>
      <c r="G30" s="89" t="s">
        <v>283</v>
      </c>
      <c r="H30" s="41" t="s">
        <v>283</v>
      </c>
    </row>
    <row r="32" spans="2:5" ht="15">
      <c r="B32" s="61" t="s">
        <v>253</v>
      </c>
      <c r="C32" s="61" t="s">
        <v>240</v>
      </c>
      <c r="D32" s="61"/>
      <c r="E32" s="61" t="s">
        <v>257</v>
      </c>
    </row>
    <row r="33" spans="2:5" ht="15">
      <c r="B33" s="61"/>
      <c r="C33" s="61"/>
      <c r="D33" s="61"/>
      <c r="E33" s="61"/>
    </row>
    <row r="34" spans="2:5" ht="15">
      <c r="B34" s="61"/>
      <c r="C34" s="61"/>
      <c r="D34" s="61"/>
      <c r="E34" s="61"/>
    </row>
    <row r="35" spans="2:5" ht="15">
      <c r="B35" s="61" t="s">
        <v>20</v>
      </c>
      <c r="C35" s="61"/>
      <c r="D35" s="61"/>
      <c r="E35" s="61"/>
    </row>
    <row r="36" spans="2:5" ht="15">
      <c r="B36" s="61" t="s">
        <v>21</v>
      </c>
      <c r="C36" s="61"/>
      <c r="D36" s="61"/>
      <c r="E36" s="61"/>
    </row>
    <row r="37" spans="2:5" ht="15">
      <c r="B37" s="61" t="s">
        <v>241</v>
      </c>
      <c r="C37" s="61" t="s">
        <v>240</v>
      </c>
      <c r="D37" s="61"/>
      <c r="E37" s="61" t="s">
        <v>234</v>
      </c>
    </row>
  </sheetData>
  <mergeCells count="8">
    <mergeCell ref="B6:H6"/>
    <mergeCell ref="B7:H7"/>
    <mergeCell ref="B8:I8"/>
    <mergeCell ref="B9:H9"/>
    <mergeCell ref="B1:H1"/>
    <mergeCell ref="B2:H2"/>
    <mergeCell ref="B3:H3"/>
    <mergeCell ref="B5:H5"/>
  </mergeCells>
  <printOptions/>
  <pageMargins left="0.6299212598425197" right="0.2362204724409449" top="0.2362204724409449" bottom="0.1968503937007874" header="0.2362204724409449" footer="0.196850393700787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">
      <selection activeCell="A19" sqref="A19:B19"/>
    </sheetView>
  </sheetViews>
  <sheetFormatPr defaultColWidth="9.140625" defaultRowHeight="12.75"/>
  <cols>
    <col min="1" max="1" width="38.421875" style="81" customWidth="1"/>
    <col min="2" max="2" width="28.8515625" style="81" customWidth="1"/>
    <col min="3" max="3" width="7.7109375" style="81" customWidth="1"/>
    <col min="4" max="4" width="5.7109375" style="81" customWidth="1"/>
    <col min="5" max="5" width="10.7109375" style="81" customWidth="1"/>
    <col min="6" max="6" width="15.421875" style="81" customWidth="1"/>
    <col min="7" max="16384" width="9.140625" style="81" customWidth="1"/>
  </cols>
  <sheetData>
    <row r="1" spans="1:6" ht="63" customHeight="1">
      <c r="A1" s="256" t="s">
        <v>235</v>
      </c>
      <c r="B1" s="256"/>
      <c r="C1" s="256"/>
      <c r="D1" s="256"/>
      <c r="E1" s="256"/>
      <c r="F1" s="256"/>
    </row>
    <row r="2" spans="1:6" ht="15">
      <c r="A2" s="70"/>
      <c r="B2" s="70"/>
      <c r="C2" s="70"/>
      <c r="D2" s="70"/>
      <c r="E2" s="70"/>
      <c r="F2" s="70"/>
    </row>
    <row r="3" spans="1:6" ht="15" customHeight="1">
      <c r="A3" s="256" t="s">
        <v>119</v>
      </c>
      <c r="B3" s="256"/>
      <c r="C3" s="256"/>
      <c r="D3" s="256"/>
      <c r="E3" s="256"/>
      <c r="F3" s="256"/>
    </row>
    <row r="4" spans="1:6" ht="15" customHeight="1">
      <c r="A4" s="257" t="s">
        <v>120</v>
      </c>
      <c r="B4" s="257"/>
      <c r="C4" s="257"/>
      <c r="D4" s="257"/>
      <c r="E4" s="257"/>
      <c r="F4" s="257"/>
    </row>
    <row r="5" spans="1:6" ht="15" customHeight="1">
      <c r="A5" s="179" t="s">
        <v>150</v>
      </c>
      <c r="B5" s="179"/>
      <c r="C5" s="179"/>
      <c r="D5" s="179"/>
      <c r="E5" s="179"/>
      <c r="F5" s="179"/>
    </row>
    <row r="6" spans="1:6" ht="15" customHeight="1">
      <c r="A6" s="179" t="s">
        <v>120</v>
      </c>
      <c r="B6" s="179"/>
      <c r="C6" s="179"/>
      <c r="D6" s="179"/>
      <c r="E6" s="179"/>
      <c r="F6" s="179"/>
    </row>
    <row r="7" spans="1:6" ht="15" customHeight="1">
      <c r="A7" s="179" t="s">
        <v>151</v>
      </c>
      <c r="B7" s="179"/>
      <c r="C7" s="179"/>
      <c r="D7" s="179"/>
      <c r="E7" s="179"/>
      <c r="F7" s="179"/>
    </row>
    <row r="8" spans="1:6" ht="15" customHeight="1">
      <c r="A8" s="258" t="s">
        <v>214</v>
      </c>
      <c r="B8" s="258"/>
      <c r="C8" s="258"/>
      <c r="D8" s="258"/>
      <c r="E8" s="258"/>
      <c r="F8" s="258"/>
    </row>
    <row r="9" spans="1:6" ht="21" customHeight="1">
      <c r="A9" s="71"/>
      <c r="B9" s="71"/>
      <c r="C9" s="71"/>
      <c r="D9" s="71"/>
      <c r="E9" s="71"/>
      <c r="F9" s="71"/>
    </row>
    <row r="10" spans="1:6" ht="30">
      <c r="A10" s="254" t="s">
        <v>236</v>
      </c>
      <c r="B10" s="255"/>
      <c r="C10" s="72" t="s">
        <v>222</v>
      </c>
      <c r="D10" s="259">
        <v>38718</v>
      </c>
      <c r="E10" s="255"/>
      <c r="F10" s="118">
        <v>39082</v>
      </c>
    </row>
    <row r="11" spans="1:6" ht="15" customHeight="1">
      <c r="A11" s="254">
        <v>1</v>
      </c>
      <c r="B11" s="255"/>
      <c r="C11" s="72">
        <v>2</v>
      </c>
      <c r="D11" s="254">
        <v>3</v>
      </c>
      <c r="E11" s="255"/>
      <c r="F11" s="72">
        <v>4</v>
      </c>
    </row>
    <row r="12" spans="1:6" ht="47.25" customHeight="1">
      <c r="A12" s="243" t="s">
        <v>79</v>
      </c>
      <c r="B12" s="244"/>
      <c r="C12" s="72">
        <v>100</v>
      </c>
      <c r="D12" s="250">
        <v>34476.70567</v>
      </c>
      <c r="E12" s="251"/>
      <c r="F12" s="94">
        <v>63385.38335</v>
      </c>
    </row>
    <row r="13" spans="1:6" ht="15.75">
      <c r="A13" s="243" t="s">
        <v>237</v>
      </c>
      <c r="B13" s="244"/>
      <c r="C13" s="72"/>
      <c r="D13" s="248"/>
      <c r="E13" s="249"/>
      <c r="F13" s="82"/>
    </row>
    <row r="14" spans="1:6" ht="32.25" customHeight="1">
      <c r="A14" s="243" t="s">
        <v>80</v>
      </c>
      <c r="B14" s="244"/>
      <c r="C14" s="72">
        <v>110</v>
      </c>
      <c r="D14" s="250">
        <v>34361.46722</v>
      </c>
      <c r="E14" s="251"/>
      <c r="F14" s="94">
        <v>62322.42855</v>
      </c>
    </row>
    <row r="15" spans="1:6" ht="60" customHeight="1">
      <c r="A15" s="243" t="s">
        <v>81</v>
      </c>
      <c r="B15" s="244"/>
      <c r="C15" s="72">
        <v>120</v>
      </c>
      <c r="D15" s="250">
        <v>54.39839</v>
      </c>
      <c r="E15" s="251"/>
      <c r="F15" s="94">
        <v>993.13684</v>
      </c>
    </row>
    <row r="16" spans="1:6" ht="33" customHeight="1">
      <c r="A16" s="243" t="s">
        <v>82</v>
      </c>
      <c r="B16" s="244"/>
      <c r="C16" s="72">
        <v>130</v>
      </c>
      <c r="D16" s="252">
        <v>60.84006</v>
      </c>
      <c r="E16" s="253"/>
      <c r="F16" s="94">
        <v>69.81796</v>
      </c>
    </row>
    <row r="17" spans="1:6" ht="63" customHeight="1">
      <c r="A17" s="243" t="s">
        <v>83</v>
      </c>
      <c r="B17" s="244"/>
      <c r="C17" s="72">
        <v>140</v>
      </c>
      <c r="D17" s="248">
        <v>0</v>
      </c>
      <c r="E17" s="249"/>
      <c r="F17" s="82">
        <v>0</v>
      </c>
    </row>
    <row r="18" spans="1:6" ht="15" customHeight="1">
      <c r="A18" s="243" t="s">
        <v>77</v>
      </c>
      <c r="B18" s="244"/>
      <c r="C18" s="72">
        <v>150</v>
      </c>
      <c r="D18" s="248">
        <v>0</v>
      </c>
      <c r="E18" s="249"/>
      <c r="F18" s="82">
        <v>0</v>
      </c>
    </row>
    <row r="19" spans="1:6" ht="45.75" customHeight="1">
      <c r="A19" s="243" t="s">
        <v>84</v>
      </c>
      <c r="B19" s="244"/>
      <c r="C19" s="72">
        <v>200</v>
      </c>
      <c r="D19" s="248">
        <v>698</v>
      </c>
      <c r="E19" s="249"/>
      <c r="F19" s="83">
        <v>2290</v>
      </c>
    </row>
    <row r="20" spans="1:6" ht="15.75">
      <c r="A20" s="243" t="s">
        <v>238</v>
      </c>
      <c r="B20" s="244"/>
      <c r="C20" s="72"/>
      <c r="D20" s="248"/>
      <c r="E20" s="249"/>
      <c r="F20" s="82"/>
    </row>
    <row r="21" spans="1:6" ht="33.75" customHeight="1">
      <c r="A21" s="243" t="s">
        <v>85</v>
      </c>
      <c r="B21" s="244"/>
      <c r="C21" s="72">
        <v>210</v>
      </c>
      <c r="D21" s="248">
        <v>691</v>
      </c>
      <c r="E21" s="249"/>
      <c r="F21" s="83">
        <v>2272</v>
      </c>
    </row>
    <row r="22" spans="1:6" ht="63" customHeight="1">
      <c r="A22" s="243" t="s">
        <v>86</v>
      </c>
      <c r="B22" s="244"/>
      <c r="C22" s="72">
        <v>220</v>
      </c>
      <c r="D22" s="248">
        <v>4</v>
      </c>
      <c r="E22" s="249"/>
      <c r="F22" s="82">
        <v>13</v>
      </c>
    </row>
    <row r="23" spans="1:6" ht="34.5" customHeight="1">
      <c r="A23" s="243" t="s">
        <v>87</v>
      </c>
      <c r="B23" s="244"/>
      <c r="C23" s="72">
        <v>230</v>
      </c>
      <c r="D23" s="248">
        <v>1</v>
      </c>
      <c r="E23" s="249"/>
      <c r="F23" s="82">
        <v>3</v>
      </c>
    </row>
    <row r="24" spans="1:6" ht="62.25" customHeight="1">
      <c r="A24" s="243" t="s">
        <v>239</v>
      </c>
      <c r="B24" s="244"/>
      <c r="C24" s="72">
        <v>240</v>
      </c>
      <c r="D24" s="248">
        <v>2</v>
      </c>
      <c r="E24" s="249"/>
      <c r="F24" s="82">
        <v>2</v>
      </c>
    </row>
    <row r="25" spans="1:6" ht="15" customHeight="1">
      <c r="A25" s="243" t="s">
        <v>78</v>
      </c>
      <c r="B25" s="244"/>
      <c r="C25" s="72">
        <v>250</v>
      </c>
      <c r="D25" s="245">
        <v>0</v>
      </c>
      <c r="E25" s="246"/>
      <c r="F25" s="170">
        <v>0</v>
      </c>
    </row>
    <row r="26" spans="1:6" ht="15" customHeight="1">
      <c r="A26" s="74"/>
      <c r="B26" s="74"/>
      <c r="C26" s="75"/>
      <c r="D26" s="74"/>
      <c r="E26" s="84"/>
      <c r="F26" s="84"/>
    </row>
    <row r="27" spans="1:6" ht="15" customHeight="1">
      <c r="A27" s="74"/>
      <c r="B27" s="74"/>
      <c r="C27" s="75"/>
      <c r="D27" s="74"/>
      <c r="E27" s="74"/>
      <c r="F27" s="74"/>
    </row>
    <row r="28" spans="1:6" ht="30.75" customHeight="1">
      <c r="A28" s="85" t="s">
        <v>253</v>
      </c>
      <c r="B28" s="85"/>
      <c r="C28" s="85"/>
      <c r="D28" s="85"/>
      <c r="E28" s="247" t="s">
        <v>257</v>
      </c>
      <c r="F28" s="247"/>
    </row>
    <row r="29" spans="1:6" ht="15.75" customHeight="1">
      <c r="A29" s="80"/>
      <c r="B29" s="188" t="s">
        <v>127</v>
      </c>
      <c r="C29" s="188"/>
      <c r="D29" s="188"/>
      <c r="E29" s="80"/>
      <c r="F29" s="80"/>
    </row>
    <row r="30" spans="1:6" ht="6" customHeight="1">
      <c r="A30" s="178" t="s">
        <v>219</v>
      </c>
      <c r="B30" s="79"/>
      <c r="C30" s="79"/>
      <c r="D30" s="79"/>
      <c r="E30" s="241" t="s">
        <v>234</v>
      </c>
      <c r="F30" s="241"/>
    </row>
    <row r="31" spans="1:6" ht="44.25" customHeight="1">
      <c r="A31" s="178"/>
      <c r="B31" s="79"/>
      <c r="C31" s="79"/>
      <c r="D31" s="79"/>
      <c r="E31" s="241"/>
      <c r="F31" s="241"/>
    </row>
    <row r="32" spans="1:6" ht="6" customHeight="1">
      <c r="A32" s="80"/>
      <c r="B32" s="188" t="s">
        <v>127</v>
      </c>
      <c r="C32" s="188"/>
      <c r="D32" s="188"/>
      <c r="E32" s="80"/>
      <c r="F32" s="80"/>
    </row>
    <row r="33" spans="1:6" ht="12" customHeight="1">
      <c r="A33" s="80"/>
      <c r="B33" s="242"/>
      <c r="C33" s="242"/>
      <c r="D33" s="242"/>
      <c r="E33" s="80"/>
      <c r="F33" s="80"/>
    </row>
    <row r="34" spans="1:6" ht="12.75">
      <c r="A34" s="73"/>
      <c r="B34" s="73"/>
      <c r="C34" s="73"/>
      <c r="D34" s="73"/>
      <c r="E34" s="73"/>
      <c r="F34" s="73"/>
    </row>
  </sheetData>
  <mergeCells count="44">
    <mergeCell ref="A6:F6"/>
    <mergeCell ref="A7:F7"/>
    <mergeCell ref="A8:F8"/>
    <mergeCell ref="A10:B10"/>
    <mergeCell ref="D10:E10"/>
    <mergeCell ref="A1:F1"/>
    <mergeCell ref="A3:F3"/>
    <mergeCell ref="A4:F4"/>
    <mergeCell ref="A5:F5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30:A31"/>
    <mergeCell ref="E30:F31"/>
    <mergeCell ref="B32:D33"/>
    <mergeCell ref="A25:B25"/>
    <mergeCell ref="D25:E25"/>
    <mergeCell ref="E28:F28"/>
    <mergeCell ref="B29:D29"/>
  </mergeCells>
  <printOptions/>
  <pageMargins left="0.6299212598425197" right="0.2362204724409449" top="0.2755905511811024" bottom="0.35433070866141736" header="0.2362204724409449" footer="0.1968503937007874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D21" sqref="D21"/>
    </sheetView>
  </sheetViews>
  <sheetFormatPr defaultColWidth="9.140625" defaultRowHeight="12.75"/>
  <cols>
    <col min="1" max="1" width="58.00390625" style="25" customWidth="1"/>
    <col min="2" max="2" width="7.8515625" style="25" customWidth="1"/>
    <col min="3" max="3" width="27.7109375" style="25" customWidth="1"/>
    <col min="4" max="4" width="18.00390625" style="25" customWidth="1"/>
    <col min="5" max="5" width="16.57421875" style="25" bestFit="1" customWidth="1"/>
    <col min="6" max="6" width="15.57421875" style="25" bestFit="1" customWidth="1"/>
    <col min="7" max="16384" width="9.140625" style="25" customWidth="1"/>
  </cols>
  <sheetData>
    <row r="1" spans="1:4" ht="15.75">
      <c r="A1" s="261" t="s">
        <v>211</v>
      </c>
      <c r="B1" s="261"/>
      <c r="C1" s="261"/>
      <c r="D1" s="46"/>
    </row>
    <row r="2" spans="1:5" ht="15.75">
      <c r="A2" s="200" t="s">
        <v>291</v>
      </c>
      <c r="B2" s="200"/>
      <c r="C2" s="200"/>
      <c r="D2" s="46"/>
      <c r="E2" s="9"/>
    </row>
    <row r="3" spans="1:7" s="13" customFormat="1" ht="31.5" customHeight="1">
      <c r="A3" s="262" t="s">
        <v>119</v>
      </c>
      <c r="B3" s="262"/>
      <c r="C3" s="262"/>
      <c r="D3" s="55"/>
      <c r="E3" s="24"/>
      <c r="F3" s="24"/>
      <c r="G3" s="24"/>
    </row>
    <row r="4" spans="1:7" s="13" customFormat="1" ht="15.75">
      <c r="A4" s="263" t="s">
        <v>150</v>
      </c>
      <c r="B4" s="263"/>
      <c r="C4" s="263"/>
      <c r="D4" s="56"/>
      <c r="E4" s="11"/>
      <c r="F4" s="11"/>
      <c r="G4" s="11"/>
    </row>
    <row r="5" spans="1:7" s="13" customFormat="1" ht="15.75">
      <c r="A5" s="264" t="s">
        <v>120</v>
      </c>
      <c r="B5" s="264"/>
      <c r="C5" s="264"/>
      <c r="D5" s="57"/>
      <c r="E5" s="24"/>
      <c r="F5" s="24"/>
      <c r="G5" s="24"/>
    </row>
    <row r="6" spans="1:7" s="13" customFormat="1" ht="15.75">
      <c r="A6" s="263" t="s">
        <v>151</v>
      </c>
      <c r="B6" s="263"/>
      <c r="C6" s="263"/>
      <c r="D6" s="56"/>
      <c r="E6" s="11"/>
      <c r="F6" s="11"/>
      <c r="G6" s="11"/>
    </row>
    <row r="7" spans="1:7" s="13" customFormat="1" ht="15.75">
      <c r="A7" s="263" t="s">
        <v>214</v>
      </c>
      <c r="B7" s="263"/>
      <c r="C7" s="263"/>
      <c r="D7" s="56"/>
      <c r="E7" s="11"/>
      <c r="F7" s="11"/>
      <c r="G7" s="11"/>
    </row>
    <row r="8" spans="1:3" ht="13.5">
      <c r="A8" s="1"/>
      <c r="C8" s="68" t="s">
        <v>217</v>
      </c>
    </row>
    <row r="9" spans="1:5" ht="33" customHeight="1">
      <c r="A9" s="47" t="s">
        <v>110</v>
      </c>
      <c r="B9" s="47" t="s">
        <v>111</v>
      </c>
      <c r="C9" s="47" t="s">
        <v>107</v>
      </c>
      <c r="E9" s="2"/>
    </row>
    <row r="10" spans="1:5" ht="12.75">
      <c r="A10" s="65">
        <v>1</v>
      </c>
      <c r="B10" s="65">
        <v>2</v>
      </c>
      <c r="C10" s="65">
        <v>3</v>
      </c>
      <c r="D10" s="111"/>
      <c r="E10" s="2"/>
    </row>
    <row r="11" spans="1:6" ht="17.25" customHeight="1">
      <c r="A11" s="48" t="s">
        <v>143</v>
      </c>
      <c r="B11" s="69" t="s">
        <v>19</v>
      </c>
      <c r="C11" s="49">
        <f>77007548.51</f>
        <v>77007548.51</v>
      </c>
      <c r="D11" s="111"/>
      <c r="E11" s="2"/>
      <c r="F11" s="2"/>
    </row>
    <row r="12" spans="1:6" s="7" customFormat="1" ht="15.75">
      <c r="A12" s="48" t="s">
        <v>108</v>
      </c>
      <c r="B12" s="69" t="s">
        <v>2</v>
      </c>
      <c r="C12" s="49">
        <f>157947315.93+4614423.89+8993188.87</f>
        <v>171554928.69</v>
      </c>
      <c r="D12" s="111"/>
      <c r="E12" s="27"/>
      <c r="F12" s="28"/>
    </row>
    <row r="13" spans="1:6" s="7" customFormat="1" ht="15.75">
      <c r="A13" s="48" t="s">
        <v>109</v>
      </c>
      <c r="B13" s="69" t="s">
        <v>3</v>
      </c>
      <c r="C13" s="49">
        <f>66019415.96+4425184.37+18211687.02</f>
        <v>88656287.35</v>
      </c>
      <c r="D13" s="111"/>
      <c r="E13" s="28"/>
      <c r="F13" s="28"/>
    </row>
    <row r="14" spans="1:6" s="7" customFormat="1" ht="51" customHeight="1">
      <c r="A14" s="162" t="s">
        <v>144</v>
      </c>
      <c r="B14" s="163" t="s">
        <v>6</v>
      </c>
      <c r="C14" s="165">
        <f>35299042.45+4884510.29+3921884.12+1514385.96+3271049.11</f>
        <v>48890871.93</v>
      </c>
      <c r="D14" s="167"/>
      <c r="E14" s="168"/>
      <c r="F14" s="28"/>
    </row>
    <row r="15" spans="1:6" s="7" customFormat="1" ht="47.25">
      <c r="A15" s="162" t="s">
        <v>145</v>
      </c>
      <c r="B15" s="163" t="s">
        <v>8</v>
      </c>
      <c r="C15" s="165">
        <f>34216912.62+1892382.52+3634068.59+692318.23+1455947.37</f>
        <v>41891629.33</v>
      </c>
      <c r="D15" s="111"/>
      <c r="E15" s="30"/>
      <c r="F15" s="28"/>
    </row>
    <row r="16" spans="1:6" ht="35.25" customHeight="1">
      <c r="A16" s="48" t="s">
        <v>146</v>
      </c>
      <c r="B16" s="69" t="s">
        <v>9</v>
      </c>
      <c r="C16" s="165">
        <v>0</v>
      </c>
      <c r="D16" s="111"/>
      <c r="E16" s="30"/>
      <c r="F16" s="2"/>
    </row>
    <row r="17" spans="1:6" ht="63">
      <c r="A17" s="48" t="s">
        <v>147</v>
      </c>
      <c r="B17" s="69" t="s">
        <v>10</v>
      </c>
      <c r="C17" s="165">
        <v>43155305.91</v>
      </c>
      <c r="D17" s="111"/>
      <c r="E17" s="30"/>
      <c r="F17" s="2"/>
    </row>
    <row r="18" spans="1:6" ht="31.5">
      <c r="A18" s="48" t="s">
        <v>148</v>
      </c>
      <c r="B18" s="69" t="s">
        <v>11</v>
      </c>
      <c r="C18" s="166">
        <f>C11+C12-C13-C14+C15-C16+C17</f>
        <v>196062253.16</v>
      </c>
      <c r="D18" s="111"/>
      <c r="E18" s="30"/>
      <c r="F18" s="29"/>
    </row>
    <row r="19" spans="1:6" ht="15.75">
      <c r="A19" s="50"/>
      <c r="B19" s="51"/>
      <c r="C19" s="189"/>
      <c r="D19" s="112"/>
      <c r="E19" s="30"/>
      <c r="F19" s="10"/>
    </row>
    <row r="20" spans="1:6" ht="15.75">
      <c r="A20" s="50"/>
      <c r="B20" s="51"/>
      <c r="C20" s="52"/>
      <c r="E20" s="2"/>
      <c r="F20" s="2"/>
    </row>
    <row r="21" spans="1:6" ht="15.75">
      <c r="A21" s="260" t="s">
        <v>279</v>
      </c>
      <c r="B21" s="260"/>
      <c r="C21" s="260"/>
      <c r="D21" s="3"/>
      <c r="E21" s="2"/>
      <c r="F21" s="2"/>
    </row>
    <row r="22" spans="1:6" ht="15.75">
      <c r="A22" s="46"/>
      <c r="B22" s="58"/>
      <c r="C22" s="46"/>
      <c r="D22" s="34"/>
      <c r="E22" s="2"/>
      <c r="F22" s="29"/>
    </row>
    <row r="23" spans="1:6" ht="15.75">
      <c r="A23" s="46" t="s">
        <v>199</v>
      </c>
      <c r="B23" s="46"/>
      <c r="C23" s="46"/>
      <c r="E23" s="2"/>
      <c r="F23" s="2"/>
    </row>
    <row r="24" spans="1:6" ht="15.75">
      <c r="A24" s="260" t="s">
        <v>280</v>
      </c>
      <c r="B24" s="260"/>
      <c r="C24" s="260"/>
      <c r="E24" s="2"/>
      <c r="F24" s="2"/>
    </row>
    <row r="25" spans="1:3" ht="15.75">
      <c r="A25" s="46"/>
      <c r="B25" s="54"/>
      <c r="C25" s="46"/>
    </row>
    <row r="26" spans="1:5" ht="15.75">
      <c r="A26" s="59" t="s">
        <v>212</v>
      </c>
      <c r="B26" s="54"/>
      <c r="C26" s="54"/>
      <c r="E26" s="14"/>
    </row>
    <row r="27" spans="1:5" ht="15.75">
      <c r="A27" s="59" t="s">
        <v>213</v>
      </c>
      <c r="B27" s="53"/>
      <c r="C27" s="53"/>
      <c r="D27" s="14"/>
      <c r="E27" s="14"/>
    </row>
    <row r="28" spans="1:5" ht="15.75">
      <c r="A28" s="260" t="s">
        <v>281</v>
      </c>
      <c r="B28" s="260"/>
      <c r="C28" s="260"/>
      <c r="E28" s="9"/>
    </row>
    <row r="29" spans="1:3" s="35" customFormat="1" ht="12.75">
      <c r="A29" s="18"/>
      <c r="B29" s="18"/>
      <c r="C29" s="18"/>
    </row>
    <row r="30" spans="1:4" s="35" customFormat="1" ht="12.75">
      <c r="A30" s="17"/>
      <c r="B30" s="36"/>
      <c r="C30" s="15"/>
      <c r="D30" s="37"/>
    </row>
    <row r="31" spans="1:4" s="35" customFormat="1" ht="12.75">
      <c r="A31" s="19"/>
      <c r="B31" s="19"/>
      <c r="C31" s="16"/>
      <c r="D31" s="36"/>
    </row>
    <row r="32" spans="1:4" s="35" customFormat="1" ht="12.75">
      <c r="A32" s="31"/>
      <c r="B32" s="31"/>
      <c r="C32" s="31"/>
      <c r="D32" s="36"/>
    </row>
    <row r="33" spans="1:3" s="35" customFormat="1" ht="12.75">
      <c r="A33" s="32"/>
      <c r="B33" s="32"/>
      <c r="C33" s="27"/>
    </row>
    <row r="34" spans="1:6" s="35" customFormat="1" ht="12.75">
      <c r="A34" s="32"/>
      <c r="B34" s="32"/>
      <c r="C34" s="27"/>
      <c r="D34" s="10"/>
      <c r="E34" s="38"/>
      <c r="F34" s="39"/>
    </row>
    <row r="35" spans="1:3" s="35" customFormat="1" ht="12.75">
      <c r="A35" s="32"/>
      <c r="B35" s="32"/>
      <c r="C35" s="27"/>
    </row>
    <row r="36" spans="1:6" s="35" customFormat="1" ht="12.75">
      <c r="A36" s="32"/>
      <c r="B36" s="32"/>
      <c r="C36" s="27"/>
      <c r="E36" s="38"/>
      <c r="F36" s="38"/>
    </row>
    <row r="37" spans="1:6" s="35" customFormat="1" ht="12.75">
      <c r="A37" s="32"/>
      <c r="B37" s="32"/>
      <c r="C37" s="27"/>
      <c r="F37" s="38"/>
    </row>
    <row r="38" spans="1:5" s="35" customFormat="1" ht="12.75">
      <c r="A38" s="32"/>
      <c r="B38" s="32"/>
      <c r="C38" s="27"/>
      <c r="E38" s="21"/>
    </row>
    <row r="39" spans="1:5" s="35" customFormat="1" ht="12.75">
      <c r="A39" s="32"/>
      <c r="B39" s="32"/>
      <c r="C39" s="33"/>
      <c r="D39" s="39"/>
      <c r="E39" s="39"/>
    </row>
    <row r="40" spans="1:6" s="35" customFormat="1" ht="12.75">
      <c r="A40" s="32"/>
      <c r="B40" s="32"/>
      <c r="C40" s="33"/>
      <c r="E40" s="39"/>
      <c r="F40" s="38"/>
    </row>
    <row r="41" spans="1:3" s="35" customFormat="1" ht="13.5">
      <c r="A41" s="20"/>
      <c r="C41" s="39"/>
    </row>
    <row r="42" s="35" customFormat="1" ht="13.5">
      <c r="A42" s="20"/>
    </row>
    <row r="43" s="35" customFormat="1" ht="13.5">
      <c r="A43" s="20"/>
    </row>
    <row r="44" s="35" customFormat="1" ht="13.5">
      <c r="A44" s="20"/>
    </row>
    <row r="45" s="35" customFormat="1" ht="13.5">
      <c r="A45" s="20"/>
    </row>
    <row r="46" s="35" customFormat="1" ht="13.5">
      <c r="A46" s="20"/>
    </row>
    <row r="47" s="35" customFormat="1" ht="13.5">
      <c r="A47" s="20"/>
    </row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  <row r="778" s="35" customFormat="1" ht="12.75"/>
    <row r="779" s="35" customFormat="1" ht="12.75"/>
    <row r="780" s="35" customFormat="1" ht="12.75"/>
    <row r="781" s="35" customFormat="1" ht="12.75"/>
    <row r="782" s="35" customFormat="1" ht="12.75"/>
    <row r="783" s="35" customFormat="1" ht="12.75"/>
    <row r="784" s="35" customFormat="1" ht="12.75"/>
    <row r="785" s="35" customFormat="1" ht="12.75"/>
    <row r="786" s="35" customFormat="1" ht="12.75"/>
    <row r="787" s="35" customFormat="1" ht="12.75"/>
    <row r="788" s="35" customFormat="1" ht="12.75"/>
    <row r="789" s="35" customFormat="1" ht="12.75"/>
    <row r="790" s="35" customFormat="1" ht="12.75"/>
    <row r="791" s="35" customFormat="1" ht="12.75"/>
    <row r="792" s="35" customFormat="1" ht="12.75"/>
    <row r="793" s="35" customFormat="1" ht="12.75"/>
    <row r="794" s="35" customFormat="1" ht="12.75"/>
    <row r="795" s="35" customFormat="1" ht="12.75"/>
    <row r="796" s="35" customFormat="1" ht="12.75"/>
    <row r="797" s="35" customFormat="1" ht="12.75"/>
    <row r="798" s="35" customFormat="1" ht="12.75"/>
    <row r="799" s="35" customFormat="1" ht="12.75"/>
    <row r="800" s="35" customFormat="1" ht="12.75"/>
    <row r="801" s="35" customFormat="1" ht="12.75"/>
    <row r="802" s="35" customFormat="1" ht="12.75"/>
    <row r="803" s="35" customFormat="1" ht="12.75"/>
    <row r="804" s="35" customFormat="1" ht="12.75"/>
    <row r="805" s="35" customFormat="1" ht="12.75"/>
    <row r="806" s="35" customFormat="1" ht="12.75"/>
    <row r="807" s="35" customFormat="1" ht="12.75"/>
    <row r="808" s="35" customFormat="1" ht="12.75"/>
    <row r="809" s="35" customFormat="1" ht="12.75"/>
    <row r="810" s="35" customFormat="1" ht="12.75"/>
    <row r="811" s="35" customFormat="1" ht="12.75"/>
    <row r="812" s="35" customFormat="1" ht="12.75"/>
    <row r="813" s="35" customFormat="1" ht="12.75"/>
    <row r="814" s="35" customFormat="1" ht="12.75"/>
    <row r="815" s="35" customFormat="1" ht="12.75"/>
    <row r="816" s="35" customFormat="1" ht="12.75"/>
    <row r="817" s="35" customFormat="1" ht="12.75"/>
    <row r="818" s="35" customFormat="1" ht="12.75"/>
    <row r="819" s="35" customFormat="1" ht="12.75"/>
    <row r="820" s="35" customFormat="1" ht="12.75"/>
    <row r="821" s="35" customFormat="1" ht="12.75"/>
    <row r="822" s="35" customFormat="1" ht="12.75"/>
    <row r="823" s="35" customFormat="1" ht="12.75"/>
    <row r="824" s="35" customFormat="1" ht="12.75"/>
    <row r="825" s="35" customFormat="1" ht="12.75"/>
    <row r="826" s="35" customFormat="1" ht="12.75"/>
    <row r="827" s="35" customFormat="1" ht="12.75"/>
    <row r="828" s="35" customFormat="1" ht="12.75"/>
    <row r="829" s="35" customFormat="1" ht="12.75"/>
    <row r="830" s="35" customFormat="1" ht="12.75"/>
    <row r="831" s="35" customFormat="1" ht="12.75"/>
    <row r="832" s="35" customFormat="1" ht="12.75"/>
    <row r="833" s="35" customFormat="1" ht="12.75"/>
    <row r="834" s="35" customFormat="1" ht="12.75"/>
    <row r="835" s="35" customFormat="1" ht="12.75"/>
    <row r="836" s="35" customFormat="1" ht="12.75"/>
    <row r="837" s="35" customFormat="1" ht="12.75"/>
    <row r="838" s="35" customFormat="1" ht="12.75"/>
    <row r="839" s="35" customFormat="1" ht="12.75"/>
    <row r="840" s="35" customFormat="1" ht="12.75"/>
    <row r="841" s="35" customFormat="1" ht="12.75"/>
    <row r="842" s="35" customFormat="1" ht="12.75"/>
    <row r="843" s="35" customFormat="1" ht="12.75"/>
    <row r="844" s="35" customFormat="1" ht="12.75"/>
    <row r="845" s="35" customFormat="1" ht="12.75"/>
    <row r="846" s="35" customFormat="1" ht="12.75"/>
    <row r="847" s="35" customFormat="1" ht="12.75"/>
    <row r="848" s="35" customFormat="1" ht="12.75"/>
    <row r="849" s="35" customFormat="1" ht="12.75"/>
    <row r="850" s="35" customFormat="1" ht="12.75"/>
    <row r="851" s="35" customFormat="1" ht="12.75"/>
    <row r="852" s="35" customFormat="1" ht="12.75"/>
    <row r="853" s="35" customFormat="1" ht="12.75"/>
    <row r="854" s="35" customFormat="1" ht="12.75"/>
    <row r="855" s="35" customFormat="1" ht="12.75"/>
    <row r="856" s="35" customFormat="1" ht="12.75"/>
    <row r="857" s="35" customFormat="1" ht="12.75"/>
    <row r="858" s="35" customFormat="1" ht="12.75"/>
    <row r="859" s="35" customFormat="1" ht="12.75"/>
    <row r="860" s="35" customFormat="1" ht="12.75"/>
    <row r="861" s="35" customFormat="1" ht="12.75"/>
    <row r="862" s="35" customFormat="1" ht="12.75"/>
    <row r="863" s="35" customFormat="1" ht="12.75"/>
    <row r="864" s="35" customFormat="1" ht="12.75"/>
    <row r="865" s="35" customFormat="1" ht="12.75"/>
    <row r="866" s="35" customFormat="1" ht="12.75"/>
    <row r="867" s="35" customFormat="1" ht="12.75"/>
    <row r="868" s="35" customFormat="1" ht="12.75"/>
    <row r="869" s="35" customFormat="1" ht="12.75"/>
    <row r="870" s="35" customFormat="1" ht="12.75"/>
    <row r="871" s="35" customFormat="1" ht="12.75"/>
    <row r="872" s="35" customFormat="1" ht="12.75"/>
    <row r="873" s="35" customFormat="1" ht="12.75"/>
    <row r="874" s="35" customFormat="1" ht="12.75"/>
    <row r="875" s="35" customFormat="1" ht="12.75"/>
    <row r="876" s="35" customFormat="1" ht="12.75"/>
    <row r="877" s="35" customFormat="1" ht="12.75"/>
    <row r="878" s="35" customFormat="1" ht="12.75"/>
    <row r="879" s="35" customFormat="1" ht="12.75"/>
    <row r="880" s="35" customFormat="1" ht="12.75"/>
    <row r="881" s="35" customFormat="1" ht="12.75"/>
    <row r="882" s="35" customFormat="1" ht="12.75"/>
    <row r="883" s="35" customFormat="1" ht="12.75"/>
    <row r="884" s="35" customFormat="1" ht="12.75"/>
    <row r="885" s="35" customFormat="1" ht="12.75"/>
    <row r="886" s="35" customFormat="1" ht="12.75"/>
    <row r="887" s="35" customFormat="1" ht="12.75"/>
    <row r="888" s="35" customFormat="1" ht="12.75"/>
    <row r="889" s="35" customFormat="1" ht="12.75"/>
    <row r="890" s="35" customFormat="1" ht="12.75"/>
    <row r="891" s="35" customFormat="1" ht="12.75"/>
    <row r="892" s="35" customFormat="1" ht="12.75"/>
    <row r="893" s="35" customFormat="1" ht="12.75"/>
    <row r="894" s="35" customFormat="1" ht="12.75"/>
    <row r="895" s="35" customFormat="1" ht="12.75"/>
    <row r="896" s="35" customFormat="1" ht="12.75"/>
    <row r="897" s="35" customFormat="1" ht="12.75"/>
    <row r="898" s="35" customFormat="1" ht="12.75"/>
    <row r="899" s="35" customFormat="1" ht="12.75"/>
    <row r="900" s="35" customFormat="1" ht="12.75"/>
    <row r="901" s="35" customFormat="1" ht="12.75"/>
    <row r="902" s="35" customFormat="1" ht="12.75"/>
    <row r="903" s="35" customFormat="1" ht="12.75"/>
    <row r="904" s="35" customFormat="1" ht="12.75"/>
    <row r="905" s="35" customFormat="1" ht="12.75"/>
    <row r="906" s="35" customFormat="1" ht="12.75"/>
    <row r="907" s="35" customFormat="1" ht="12.75"/>
    <row r="908" s="35" customFormat="1" ht="12.75"/>
    <row r="909" s="35" customFormat="1" ht="12.75"/>
    <row r="910" s="35" customFormat="1" ht="12.75"/>
    <row r="911" s="35" customFormat="1" ht="12.75"/>
    <row r="912" s="35" customFormat="1" ht="12.75"/>
    <row r="913" s="35" customFormat="1" ht="12.75"/>
    <row r="914" s="35" customFormat="1" ht="12.75"/>
    <row r="915" s="35" customFormat="1" ht="12.75"/>
    <row r="916" s="35" customFormat="1" ht="12.75"/>
    <row r="917" s="35" customFormat="1" ht="12.75"/>
    <row r="918" s="35" customFormat="1" ht="12.75"/>
    <row r="919" s="35" customFormat="1" ht="12.75"/>
    <row r="920" s="35" customFormat="1" ht="12.75"/>
    <row r="921" s="35" customFormat="1" ht="12.75"/>
    <row r="922" s="35" customFormat="1" ht="12.75"/>
    <row r="923" s="35" customFormat="1" ht="12.75"/>
    <row r="924" s="35" customFormat="1" ht="12.75"/>
    <row r="925" s="35" customFormat="1" ht="12.75"/>
    <row r="926" s="35" customFormat="1" ht="12.75"/>
    <row r="927" s="35" customFormat="1" ht="12.75"/>
    <row r="928" s="35" customFormat="1" ht="12.75"/>
    <row r="929" s="35" customFormat="1" ht="12.75"/>
    <row r="930" s="35" customFormat="1" ht="12.75"/>
    <row r="931" s="35" customFormat="1" ht="12.75"/>
    <row r="932" s="35" customFormat="1" ht="12.75"/>
    <row r="933" s="35" customFormat="1" ht="12.75"/>
    <row r="934" s="35" customFormat="1" ht="12.75"/>
    <row r="935" s="35" customFormat="1" ht="12.75"/>
    <row r="936" s="35" customFormat="1" ht="12.75"/>
    <row r="937" s="35" customFormat="1" ht="12.75"/>
    <row r="938" s="35" customFormat="1" ht="12.75"/>
    <row r="939" s="35" customFormat="1" ht="12.75"/>
    <row r="940" s="35" customFormat="1" ht="12.75"/>
    <row r="941" s="35" customFormat="1" ht="12.75"/>
    <row r="942" s="35" customFormat="1" ht="12.75"/>
    <row r="943" s="35" customFormat="1" ht="12.75"/>
    <row r="944" s="35" customFormat="1" ht="12.75"/>
    <row r="945" s="35" customFormat="1" ht="12.75"/>
    <row r="946" s="35" customFormat="1" ht="12.75"/>
    <row r="947" s="35" customFormat="1" ht="12.75"/>
    <row r="948" s="35" customFormat="1" ht="12.75"/>
    <row r="949" s="35" customFormat="1" ht="12.75"/>
    <row r="950" s="35" customFormat="1" ht="12.75"/>
    <row r="951" s="35" customFormat="1" ht="12.75"/>
    <row r="952" s="35" customFormat="1" ht="12.75"/>
    <row r="953" s="35" customFormat="1" ht="12.75"/>
    <row r="954" s="35" customFormat="1" ht="12.75"/>
    <row r="955" s="35" customFormat="1" ht="12.75"/>
    <row r="956" s="35" customFormat="1" ht="12.75"/>
    <row r="957" s="35" customFormat="1" ht="12.75"/>
    <row r="958" s="35" customFormat="1" ht="12.75"/>
    <row r="959" s="35" customFormat="1" ht="12.75"/>
    <row r="960" s="35" customFormat="1" ht="12.75"/>
    <row r="961" s="35" customFormat="1" ht="12.75"/>
    <row r="962" s="35" customFormat="1" ht="12.75"/>
    <row r="963" s="35" customFormat="1" ht="12.75"/>
    <row r="964" s="35" customFormat="1" ht="12.75"/>
    <row r="965" s="35" customFormat="1" ht="12.75"/>
    <row r="966" s="35" customFormat="1" ht="12.75"/>
    <row r="967" s="35" customFormat="1" ht="12.75"/>
    <row r="968" s="35" customFormat="1" ht="12.75"/>
    <row r="969" s="35" customFormat="1" ht="12.75"/>
    <row r="970" s="35" customFormat="1" ht="12.75"/>
    <row r="971" s="35" customFormat="1" ht="12.75"/>
    <row r="972" s="35" customFormat="1" ht="12.75"/>
    <row r="973" s="35" customFormat="1" ht="12.75"/>
    <row r="974" s="35" customFormat="1" ht="12.75"/>
    <row r="975" s="35" customFormat="1" ht="12.75"/>
    <row r="976" s="35" customFormat="1" ht="12.75"/>
    <row r="977" s="35" customFormat="1" ht="12.75"/>
    <row r="978" s="35" customFormat="1" ht="12.75"/>
    <row r="979" s="35" customFormat="1" ht="12.75"/>
    <row r="980" s="35" customFormat="1" ht="12.75"/>
    <row r="981" s="35" customFormat="1" ht="12.75"/>
    <row r="982" s="35" customFormat="1" ht="12.75"/>
    <row r="983" s="35" customFormat="1" ht="12.75"/>
    <row r="984" s="35" customFormat="1" ht="12.75"/>
    <row r="985" s="35" customFormat="1" ht="12.75"/>
    <row r="986" s="35" customFormat="1" ht="12.75"/>
    <row r="987" s="35" customFormat="1" ht="12.75"/>
    <row r="988" s="35" customFormat="1" ht="12.75"/>
    <row r="989" s="35" customFormat="1" ht="12.75"/>
    <row r="990" s="35" customFormat="1" ht="12.75"/>
    <row r="991" s="35" customFormat="1" ht="12.75"/>
    <row r="992" s="35" customFormat="1" ht="12.75"/>
    <row r="993" s="35" customFormat="1" ht="12.75"/>
    <row r="994" s="35" customFormat="1" ht="12.75"/>
    <row r="995" s="35" customFormat="1" ht="12.75"/>
    <row r="996" s="35" customFormat="1" ht="12.75"/>
    <row r="997" s="35" customFormat="1" ht="12.75"/>
    <row r="998" s="35" customFormat="1" ht="12.75"/>
    <row r="999" s="35" customFormat="1" ht="12.75"/>
    <row r="1000" s="35" customFormat="1" ht="12.75"/>
    <row r="1001" s="35" customFormat="1" ht="12.75"/>
    <row r="1002" s="35" customFormat="1" ht="12.75"/>
    <row r="1003" s="35" customFormat="1" ht="12.75"/>
    <row r="1004" s="35" customFormat="1" ht="12.75"/>
    <row r="1005" s="35" customFormat="1" ht="12.75"/>
    <row r="1006" s="35" customFormat="1" ht="12.75"/>
    <row r="1007" s="35" customFormat="1" ht="12.75"/>
    <row r="1008" s="35" customFormat="1" ht="12.75"/>
    <row r="1009" s="35" customFormat="1" ht="12.75"/>
    <row r="1010" s="35" customFormat="1" ht="12.75"/>
    <row r="1011" s="35" customFormat="1" ht="12.75"/>
    <row r="1012" s="35" customFormat="1" ht="12.75"/>
    <row r="1013" s="35" customFormat="1" ht="12.75"/>
    <row r="1014" s="35" customFormat="1" ht="12.75"/>
    <row r="1015" s="35" customFormat="1" ht="12.75"/>
    <row r="1016" s="35" customFormat="1" ht="12.75"/>
    <row r="1017" s="35" customFormat="1" ht="12.75"/>
    <row r="1018" s="35" customFormat="1" ht="12.75"/>
    <row r="1019" s="35" customFormat="1" ht="12.75"/>
    <row r="1020" s="35" customFormat="1" ht="12.75"/>
    <row r="1021" s="35" customFormat="1" ht="12.75"/>
    <row r="1022" s="35" customFormat="1" ht="12.75"/>
    <row r="1023" s="35" customFormat="1" ht="12.75"/>
    <row r="1024" s="35" customFormat="1" ht="12.75"/>
    <row r="1025" s="35" customFormat="1" ht="12.75"/>
    <row r="1026" s="35" customFormat="1" ht="12.75"/>
    <row r="1027" s="35" customFormat="1" ht="12.75"/>
    <row r="1028" s="35" customFormat="1" ht="12.75"/>
    <row r="1029" s="35" customFormat="1" ht="12.75"/>
    <row r="1030" s="35" customFormat="1" ht="12.75"/>
    <row r="1031" s="35" customFormat="1" ht="12.75"/>
    <row r="1032" s="35" customFormat="1" ht="12.75"/>
    <row r="1033" s="35" customFormat="1" ht="12.75"/>
    <row r="1034" s="35" customFormat="1" ht="12.75"/>
    <row r="1035" s="35" customFormat="1" ht="12.75"/>
    <row r="1036" s="35" customFormat="1" ht="12.75"/>
    <row r="1037" s="35" customFormat="1" ht="12.75"/>
    <row r="1038" s="35" customFormat="1" ht="12.75"/>
    <row r="1039" s="35" customFormat="1" ht="12.75"/>
    <row r="1040" s="35" customFormat="1" ht="12.75"/>
    <row r="1041" s="35" customFormat="1" ht="12.75"/>
    <row r="1042" s="35" customFormat="1" ht="12.75"/>
    <row r="1043" s="35" customFormat="1" ht="12.75"/>
    <row r="1044" s="35" customFormat="1" ht="12.75"/>
    <row r="1045" s="35" customFormat="1" ht="12.75"/>
    <row r="1046" s="35" customFormat="1" ht="12.75"/>
    <row r="1047" s="35" customFormat="1" ht="12.75"/>
    <row r="1048" s="35" customFormat="1" ht="12.75"/>
    <row r="1049" s="35" customFormat="1" ht="12.75"/>
    <row r="1050" s="35" customFormat="1" ht="12.75"/>
    <row r="1051" s="35" customFormat="1" ht="12.75"/>
    <row r="1052" s="35" customFormat="1" ht="12.75"/>
    <row r="1053" s="35" customFormat="1" ht="12.75"/>
  </sheetData>
  <mergeCells count="10">
    <mergeCell ref="A21:C21"/>
    <mergeCell ref="A24:C24"/>
    <mergeCell ref="A28:C28"/>
    <mergeCell ref="A1:C1"/>
    <mergeCell ref="A2:C2"/>
    <mergeCell ref="A3:C3"/>
    <mergeCell ref="A4:C4"/>
    <mergeCell ref="A5:C5"/>
    <mergeCell ref="A6:C6"/>
    <mergeCell ref="A7:C7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58">
      <selection activeCell="D65" sqref="D65"/>
    </sheetView>
  </sheetViews>
  <sheetFormatPr defaultColWidth="9.140625" defaultRowHeight="12.75"/>
  <cols>
    <col min="1" max="1" width="50.140625" style="46" customWidth="1"/>
    <col min="2" max="2" width="16.8515625" style="119" customWidth="1"/>
    <col min="3" max="3" width="6.57421875" style="46" customWidth="1"/>
    <col min="4" max="4" width="18.140625" style="46" customWidth="1"/>
    <col min="5" max="5" width="18.8515625" style="46" customWidth="1"/>
    <col min="6" max="6" width="12.57421875" style="46" customWidth="1"/>
    <col min="7" max="7" width="10.8515625" style="46" bestFit="1" customWidth="1"/>
    <col min="8" max="16384" width="9.140625" style="46" customWidth="1"/>
  </cols>
  <sheetData>
    <row r="1" spans="1:8" ht="27.75" customHeight="1">
      <c r="A1" s="262" t="s">
        <v>252</v>
      </c>
      <c r="B1" s="262"/>
      <c r="C1" s="262"/>
      <c r="D1" s="262"/>
      <c r="E1" s="262"/>
      <c r="F1" s="120"/>
      <c r="G1" s="120"/>
      <c r="H1" s="120"/>
    </row>
    <row r="2" spans="1:8" ht="7.5" customHeight="1">
      <c r="A2" s="120"/>
      <c r="B2" s="120"/>
      <c r="C2" s="120"/>
      <c r="D2" s="120"/>
      <c r="E2" s="121"/>
      <c r="F2" s="121"/>
      <c r="G2" s="121"/>
      <c r="H2" s="121"/>
    </row>
    <row r="3" spans="1:8" ht="15.75">
      <c r="A3" s="262" t="s">
        <v>119</v>
      </c>
      <c r="B3" s="262"/>
      <c r="C3" s="262"/>
      <c r="D3" s="262"/>
      <c r="E3" s="262"/>
      <c r="F3" s="120"/>
      <c r="G3" s="120"/>
      <c r="H3" s="120"/>
    </row>
    <row r="4" spans="1:8" ht="12.75" customHeight="1">
      <c r="A4" s="263" t="s">
        <v>150</v>
      </c>
      <c r="B4" s="263"/>
      <c r="C4" s="263"/>
      <c r="D4" s="263"/>
      <c r="E4" s="263"/>
      <c r="F4" s="122"/>
      <c r="G4" s="122"/>
      <c r="H4" s="122"/>
    </row>
    <row r="5" spans="1:8" ht="15.75">
      <c r="A5" s="264" t="s">
        <v>120</v>
      </c>
      <c r="B5" s="264"/>
      <c r="C5" s="264"/>
      <c r="D5" s="264"/>
      <c r="E5" s="264"/>
      <c r="F5" s="120"/>
      <c r="G5" s="120"/>
      <c r="H5" s="120"/>
    </row>
    <row r="6" spans="1:8" ht="12.75" customHeight="1">
      <c r="A6" s="263" t="s">
        <v>151</v>
      </c>
      <c r="B6" s="263"/>
      <c r="C6" s="263"/>
      <c r="D6" s="263"/>
      <c r="E6" s="263"/>
      <c r="F6" s="122"/>
      <c r="G6" s="122"/>
      <c r="H6" s="122"/>
    </row>
    <row r="7" spans="1:8" ht="12.75" customHeight="1">
      <c r="A7" s="263" t="s">
        <v>152</v>
      </c>
      <c r="B7" s="263"/>
      <c r="C7" s="263"/>
      <c r="D7" s="263"/>
      <c r="E7" s="263"/>
      <c r="F7" s="122"/>
      <c r="G7" s="122"/>
      <c r="H7" s="122"/>
    </row>
    <row r="8" spans="1:8" ht="7.5" customHeight="1">
      <c r="A8" s="123"/>
      <c r="B8" s="123"/>
      <c r="C8" s="123"/>
      <c r="D8" s="123"/>
      <c r="E8" s="123"/>
      <c r="F8" s="123"/>
      <c r="G8" s="123"/>
      <c r="H8" s="123"/>
    </row>
    <row r="9" spans="1:8" ht="15.75">
      <c r="A9" s="124" t="s">
        <v>153</v>
      </c>
      <c r="B9" s="270">
        <v>39080.833333333336</v>
      </c>
      <c r="C9" s="270"/>
      <c r="D9" s="270"/>
      <c r="E9" s="270"/>
      <c r="F9" s="125"/>
      <c r="G9" s="125"/>
      <c r="H9" s="125"/>
    </row>
    <row r="10" spans="1:4" ht="7.5" customHeight="1">
      <c r="A10" s="126"/>
      <c r="B10" s="126"/>
      <c r="C10" s="126"/>
      <c r="D10" s="127"/>
    </row>
    <row r="11" spans="1:5" ht="47.25">
      <c r="A11" s="271" t="s">
        <v>154</v>
      </c>
      <c r="B11" s="272"/>
      <c r="C11" s="271" t="s">
        <v>155</v>
      </c>
      <c r="D11" s="128" t="s">
        <v>156</v>
      </c>
      <c r="E11" s="128" t="s">
        <v>156</v>
      </c>
    </row>
    <row r="12" spans="1:5" ht="15.75">
      <c r="A12" s="273"/>
      <c r="B12" s="274"/>
      <c r="C12" s="273"/>
      <c r="D12" s="129">
        <v>39080</v>
      </c>
      <c r="E12" s="129">
        <v>39079</v>
      </c>
    </row>
    <row r="13" spans="1:5" ht="15.75">
      <c r="A13" s="269">
        <v>1</v>
      </c>
      <c r="B13" s="269"/>
      <c r="C13" s="130">
        <v>2</v>
      </c>
      <c r="D13" s="131">
        <v>3</v>
      </c>
      <c r="E13" s="131">
        <v>4</v>
      </c>
    </row>
    <row r="14" spans="1:5" ht="15.75">
      <c r="A14" s="266" t="s">
        <v>157</v>
      </c>
      <c r="B14" s="266"/>
      <c r="C14" s="132"/>
      <c r="D14" s="132"/>
      <c r="E14" s="132"/>
    </row>
    <row r="15" spans="1:5" ht="15.75">
      <c r="A15" s="267" t="s">
        <v>158</v>
      </c>
      <c r="B15" s="267"/>
      <c r="C15" s="132">
        <v>10</v>
      </c>
      <c r="D15" s="133">
        <v>553961.96</v>
      </c>
      <c r="E15" s="133">
        <v>2117353.56</v>
      </c>
    </row>
    <row r="16" spans="1:5" ht="15.75">
      <c r="A16" s="268" t="s">
        <v>122</v>
      </c>
      <c r="B16" s="268"/>
      <c r="C16" s="132">
        <v>11</v>
      </c>
      <c r="D16" s="133">
        <v>553961.96</v>
      </c>
      <c r="E16" s="133">
        <v>2117353.56</v>
      </c>
    </row>
    <row r="17" spans="1:5" ht="15.75">
      <c r="A17" s="268" t="s">
        <v>123</v>
      </c>
      <c r="B17" s="268"/>
      <c r="C17" s="132">
        <v>12</v>
      </c>
      <c r="D17" s="133">
        <v>0</v>
      </c>
      <c r="E17" s="133">
        <v>0</v>
      </c>
    </row>
    <row r="18" spans="1:5" ht="15.75">
      <c r="A18" s="267" t="s">
        <v>159</v>
      </c>
      <c r="B18" s="267"/>
      <c r="C18" s="132">
        <v>20</v>
      </c>
      <c r="D18" s="133">
        <v>14450307</v>
      </c>
      <c r="E18" s="133">
        <v>12950307</v>
      </c>
    </row>
    <row r="19" spans="1:5" ht="15.75">
      <c r="A19" s="268" t="s">
        <v>122</v>
      </c>
      <c r="B19" s="268"/>
      <c r="C19" s="132">
        <v>21</v>
      </c>
      <c r="D19" s="133">
        <v>14450307</v>
      </c>
      <c r="E19" s="133">
        <v>12950307</v>
      </c>
    </row>
    <row r="20" spans="1:5" ht="15.75">
      <c r="A20" s="268" t="s">
        <v>123</v>
      </c>
      <c r="B20" s="268"/>
      <c r="C20" s="132">
        <v>22</v>
      </c>
      <c r="D20" s="133">
        <v>0</v>
      </c>
      <c r="E20" s="133">
        <v>0</v>
      </c>
    </row>
    <row r="21" spans="1:5" ht="15.75">
      <c r="A21" s="267" t="s">
        <v>160</v>
      </c>
      <c r="B21" s="267"/>
      <c r="C21" s="132">
        <v>30</v>
      </c>
      <c r="D21" s="133">
        <v>0</v>
      </c>
      <c r="E21" s="133">
        <v>0</v>
      </c>
    </row>
    <row r="22" spans="1:5" ht="29.25" customHeight="1">
      <c r="A22" s="267" t="s">
        <v>161</v>
      </c>
      <c r="B22" s="267"/>
      <c r="C22" s="132">
        <v>40</v>
      </c>
      <c r="D22" s="133">
        <v>0</v>
      </c>
      <c r="E22" s="133">
        <v>0</v>
      </c>
    </row>
    <row r="23" spans="1:7" ht="15.75">
      <c r="A23" s="267" t="s">
        <v>162</v>
      </c>
      <c r="B23" s="267"/>
      <c r="C23" s="132">
        <v>50</v>
      </c>
      <c r="D23" s="133">
        <v>0</v>
      </c>
      <c r="E23" s="133">
        <v>0</v>
      </c>
      <c r="G23" s="134"/>
    </row>
    <row r="24" spans="1:7" ht="37.5" customHeight="1">
      <c r="A24" s="267" t="s">
        <v>163</v>
      </c>
      <c r="B24" s="267"/>
      <c r="C24" s="132">
        <v>60</v>
      </c>
      <c r="D24" s="133">
        <v>4032482.1</v>
      </c>
      <c r="E24" s="133">
        <v>4027318.2</v>
      </c>
      <c r="G24" s="135"/>
    </row>
    <row r="25" spans="1:5" ht="15.75">
      <c r="A25" s="267" t="s">
        <v>164</v>
      </c>
      <c r="B25" s="267"/>
      <c r="C25" s="132">
        <v>70</v>
      </c>
      <c r="D25" s="133">
        <v>175239187.7</v>
      </c>
      <c r="E25" s="133">
        <v>153573836.93</v>
      </c>
    </row>
    <row r="26" spans="1:5" ht="15.75">
      <c r="A26" s="267" t="s">
        <v>14</v>
      </c>
      <c r="B26" s="267"/>
      <c r="C26" s="132">
        <v>80</v>
      </c>
      <c r="D26" s="133">
        <v>0</v>
      </c>
      <c r="E26" s="133">
        <v>0</v>
      </c>
    </row>
    <row r="27" spans="1:5" ht="15.75">
      <c r="A27" s="267" t="s">
        <v>165</v>
      </c>
      <c r="B27" s="267"/>
      <c r="C27" s="132">
        <v>90</v>
      </c>
      <c r="D27" s="133">
        <v>0</v>
      </c>
      <c r="E27" s="133">
        <v>0</v>
      </c>
    </row>
    <row r="28" spans="1:5" ht="15.75">
      <c r="A28" s="268" t="s">
        <v>166</v>
      </c>
      <c r="B28" s="268"/>
      <c r="C28" s="132">
        <v>91</v>
      </c>
      <c r="D28" s="133">
        <v>0</v>
      </c>
      <c r="E28" s="133">
        <v>0</v>
      </c>
    </row>
    <row r="29" spans="1:5" ht="15.75">
      <c r="A29" s="268" t="s">
        <v>167</v>
      </c>
      <c r="B29" s="268"/>
      <c r="C29" s="132">
        <v>92</v>
      </c>
      <c r="D29" s="133">
        <v>0</v>
      </c>
      <c r="E29" s="133">
        <v>0</v>
      </c>
    </row>
    <row r="30" spans="1:5" ht="15.75">
      <c r="A30" s="267" t="s">
        <v>168</v>
      </c>
      <c r="B30" s="267"/>
      <c r="C30" s="132">
        <v>100</v>
      </c>
      <c r="D30" s="133">
        <v>0</v>
      </c>
      <c r="E30" s="133">
        <v>0</v>
      </c>
    </row>
    <row r="31" spans="1:5" ht="15.75">
      <c r="A31" s="267" t="s">
        <v>169</v>
      </c>
      <c r="B31" s="267"/>
      <c r="C31" s="132">
        <v>110</v>
      </c>
      <c r="D31" s="133">
        <v>0</v>
      </c>
      <c r="E31" s="133">
        <v>0</v>
      </c>
    </row>
    <row r="32" spans="1:5" ht="15.75">
      <c r="A32" s="268" t="s">
        <v>170</v>
      </c>
      <c r="B32" s="268"/>
      <c r="C32" s="132">
        <v>111</v>
      </c>
      <c r="D32" s="133">
        <v>0</v>
      </c>
      <c r="E32" s="133">
        <v>0</v>
      </c>
    </row>
    <row r="33" spans="1:5" ht="15.75">
      <c r="A33" s="268" t="s">
        <v>171</v>
      </c>
      <c r="B33" s="268"/>
      <c r="C33" s="132">
        <v>112</v>
      </c>
      <c r="D33" s="133">
        <v>0</v>
      </c>
      <c r="E33" s="133">
        <v>0</v>
      </c>
    </row>
    <row r="34" spans="1:5" ht="15.75">
      <c r="A34" s="268" t="s">
        <v>172</v>
      </c>
      <c r="B34" s="268"/>
      <c r="C34" s="132">
        <v>113</v>
      </c>
      <c r="D34" s="133">
        <v>0</v>
      </c>
      <c r="E34" s="133">
        <v>0</v>
      </c>
    </row>
    <row r="35" spans="1:5" ht="15.75">
      <c r="A35" s="268" t="s">
        <v>173</v>
      </c>
      <c r="B35" s="268"/>
      <c r="C35" s="132">
        <v>114</v>
      </c>
      <c r="D35" s="133">
        <v>0</v>
      </c>
      <c r="E35" s="133">
        <v>0</v>
      </c>
    </row>
    <row r="36" spans="1:5" ht="15.75">
      <c r="A36" s="267" t="s">
        <v>200</v>
      </c>
      <c r="B36" s="267"/>
      <c r="C36" s="132">
        <v>120</v>
      </c>
      <c r="D36" s="133">
        <v>0</v>
      </c>
      <c r="E36" s="133">
        <v>0</v>
      </c>
    </row>
    <row r="37" spans="1:5" ht="67.5" customHeight="1">
      <c r="A37" s="267" t="s">
        <v>201</v>
      </c>
      <c r="B37" s="267"/>
      <c r="C37" s="132">
        <v>130</v>
      </c>
      <c r="D37" s="133">
        <v>0</v>
      </c>
      <c r="E37" s="133">
        <v>0</v>
      </c>
    </row>
    <row r="38" spans="1:5" ht="77.25" customHeight="1">
      <c r="A38" s="267" t="s">
        <v>202</v>
      </c>
      <c r="B38" s="267"/>
      <c r="C38" s="132">
        <v>140</v>
      </c>
      <c r="D38" s="133">
        <v>0</v>
      </c>
      <c r="E38" s="133">
        <v>0</v>
      </c>
    </row>
    <row r="39" spans="1:5" ht="15.75">
      <c r="A39" s="267" t="s">
        <v>16</v>
      </c>
      <c r="B39" s="267"/>
      <c r="C39" s="132">
        <v>150</v>
      </c>
      <c r="D39" s="133">
        <v>0</v>
      </c>
      <c r="E39" s="133">
        <v>0</v>
      </c>
    </row>
    <row r="40" spans="1:5" ht="36" customHeight="1">
      <c r="A40" s="267" t="s">
        <v>174</v>
      </c>
      <c r="B40" s="267"/>
      <c r="C40" s="132">
        <v>160</v>
      </c>
      <c r="D40" s="133">
        <v>0</v>
      </c>
      <c r="E40" s="133">
        <v>0</v>
      </c>
    </row>
    <row r="41" spans="1:5" ht="15.75">
      <c r="A41" s="268" t="s">
        <v>175</v>
      </c>
      <c r="B41" s="268"/>
      <c r="C41" s="132">
        <v>161</v>
      </c>
      <c r="D41" s="133">
        <v>0</v>
      </c>
      <c r="E41" s="133">
        <v>0</v>
      </c>
    </row>
    <row r="42" spans="1:5" ht="33.75" customHeight="1">
      <c r="A42" s="267" t="s">
        <v>176</v>
      </c>
      <c r="B42" s="267"/>
      <c r="C42" s="132">
        <v>170</v>
      </c>
      <c r="D42" s="133">
        <v>0</v>
      </c>
      <c r="E42" s="133">
        <v>0</v>
      </c>
    </row>
    <row r="43" spans="1:5" ht="14.25" customHeight="1">
      <c r="A43" s="268" t="s">
        <v>175</v>
      </c>
      <c r="B43" s="268"/>
      <c r="C43" s="132">
        <v>171</v>
      </c>
      <c r="D43" s="133">
        <v>0</v>
      </c>
      <c r="E43" s="133">
        <v>0</v>
      </c>
    </row>
    <row r="44" spans="1:5" ht="51" customHeight="1">
      <c r="A44" s="267" t="s">
        <v>177</v>
      </c>
      <c r="B44" s="267"/>
      <c r="C44" s="132">
        <v>180</v>
      </c>
      <c r="D44" s="133">
        <v>0</v>
      </c>
      <c r="E44" s="133">
        <v>0</v>
      </c>
    </row>
    <row r="45" spans="1:5" ht="14.25" customHeight="1">
      <c r="A45" s="268" t="s">
        <v>178</v>
      </c>
      <c r="B45" s="268"/>
      <c r="C45" s="132">
        <v>181</v>
      </c>
      <c r="D45" s="133">
        <v>0</v>
      </c>
      <c r="E45" s="133">
        <v>0</v>
      </c>
    </row>
    <row r="46" spans="1:5" ht="48.75" customHeight="1">
      <c r="A46" s="267" t="s">
        <v>179</v>
      </c>
      <c r="B46" s="267"/>
      <c r="C46" s="132">
        <v>190</v>
      </c>
      <c r="D46" s="133">
        <v>0</v>
      </c>
      <c r="E46" s="133">
        <v>0</v>
      </c>
    </row>
    <row r="47" spans="1:5" ht="15.75">
      <c r="A47" s="268" t="s">
        <v>178</v>
      </c>
      <c r="B47" s="268"/>
      <c r="C47" s="132">
        <v>191</v>
      </c>
      <c r="D47" s="133">
        <v>0</v>
      </c>
      <c r="E47" s="133">
        <v>0</v>
      </c>
    </row>
    <row r="48" spans="1:5" ht="49.5" customHeight="1">
      <c r="A48" s="267" t="s">
        <v>180</v>
      </c>
      <c r="B48" s="267"/>
      <c r="C48" s="132">
        <v>200</v>
      </c>
      <c r="D48" s="133">
        <v>0</v>
      </c>
      <c r="E48" s="133">
        <v>0</v>
      </c>
    </row>
    <row r="49" spans="1:5" ht="32.25" customHeight="1">
      <c r="A49" s="267" t="s">
        <v>181</v>
      </c>
      <c r="B49" s="267"/>
      <c r="C49" s="132">
        <v>210</v>
      </c>
      <c r="D49" s="133">
        <v>0</v>
      </c>
      <c r="E49" s="133">
        <v>0</v>
      </c>
    </row>
    <row r="50" spans="1:5" ht="96.75" customHeight="1">
      <c r="A50" s="267" t="s">
        <v>203</v>
      </c>
      <c r="B50" s="267"/>
      <c r="C50" s="132">
        <v>220</v>
      </c>
      <c r="D50" s="133">
        <v>0</v>
      </c>
      <c r="E50" s="133">
        <v>0</v>
      </c>
    </row>
    <row r="51" spans="1:5" ht="78" customHeight="1">
      <c r="A51" s="267" t="s">
        <v>204</v>
      </c>
      <c r="B51" s="267"/>
      <c r="C51" s="132">
        <v>230</v>
      </c>
      <c r="D51" s="133">
        <v>0</v>
      </c>
      <c r="E51" s="133">
        <v>0</v>
      </c>
    </row>
    <row r="52" spans="1:5" ht="14.25" customHeight="1">
      <c r="A52" s="267" t="s">
        <v>182</v>
      </c>
      <c r="B52" s="267"/>
      <c r="C52" s="132">
        <v>240</v>
      </c>
      <c r="D52" s="133">
        <v>0</v>
      </c>
      <c r="E52" s="133">
        <v>0</v>
      </c>
    </row>
    <row r="53" spans="1:5" ht="12.75" customHeight="1">
      <c r="A53" s="267" t="s">
        <v>183</v>
      </c>
      <c r="B53" s="267"/>
      <c r="C53" s="132">
        <v>250</v>
      </c>
      <c r="D53" s="133">
        <v>0</v>
      </c>
      <c r="E53" s="133">
        <v>0</v>
      </c>
    </row>
    <row r="54" spans="1:5" ht="15.75">
      <c r="A54" s="267" t="s">
        <v>184</v>
      </c>
      <c r="B54" s="267"/>
      <c r="C54" s="132">
        <v>260</v>
      </c>
      <c r="D54" s="136">
        <f>SUM(D55:D58)</f>
        <v>3808420.83</v>
      </c>
      <c r="E54" s="136">
        <f>SUM(E55:E58)</f>
        <v>23181055.590000004</v>
      </c>
    </row>
    <row r="55" spans="1:5" ht="33.75" customHeight="1">
      <c r="A55" s="268" t="s">
        <v>185</v>
      </c>
      <c r="B55" s="268"/>
      <c r="C55" s="132">
        <v>261</v>
      </c>
      <c r="D55" s="137">
        <v>3511132.82</v>
      </c>
      <c r="E55" s="137">
        <v>22889461.42</v>
      </c>
    </row>
    <row r="56" spans="1:7" ht="30" customHeight="1">
      <c r="A56" s="268" t="s">
        <v>186</v>
      </c>
      <c r="B56" s="268"/>
      <c r="C56" s="132">
        <v>262</v>
      </c>
      <c r="D56" s="137">
        <v>0</v>
      </c>
      <c r="E56" s="137">
        <v>0</v>
      </c>
      <c r="G56" s="134"/>
    </row>
    <row r="57" spans="1:7" ht="49.5" customHeight="1">
      <c r="A57" s="268" t="s">
        <v>187</v>
      </c>
      <c r="B57" s="268"/>
      <c r="C57" s="132">
        <v>263</v>
      </c>
      <c r="D57" s="137">
        <v>249040.01</v>
      </c>
      <c r="E57" s="137">
        <v>243266.17</v>
      </c>
      <c r="G57" s="149"/>
    </row>
    <row r="58" spans="1:5" ht="15.75">
      <c r="A58" s="268" t="s">
        <v>188</v>
      </c>
      <c r="B58" s="268"/>
      <c r="C58" s="132">
        <v>264</v>
      </c>
      <c r="D58" s="137">
        <v>48248</v>
      </c>
      <c r="E58" s="137">
        <v>48328</v>
      </c>
    </row>
    <row r="59" spans="1:5" ht="57" customHeight="1">
      <c r="A59" s="267" t="s">
        <v>189</v>
      </c>
      <c r="B59" s="267"/>
      <c r="C59" s="132">
        <v>270</v>
      </c>
      <c r="D59" s="133">
        <f>SUM(D15,D18,D21,D22,D23,D24,D25,D26,D54)</f>
        <v>198084359.59</v>
      </c>
      <c r="E59" s="133">
        <f>SUM(E15,E18,E21,E22,E23,E24,E25,E26,E54)</f>
        <v>195849871.28</v>
      </c>
    </row>
    <row r="60" spans="1:5" ht="15.75">
      <c r="A60" s="266" t="s">
        <v>190</v>
      </c>
      <c r="B60" s="266"/>
      <c r="C60" s="132"/>
      <c r="D60" s="133"/>
      <c r="E60" s="133"/>
    </row>
    <row r="61" spans="1:5" ht="15.75">
      <c r="A61" s="267" t="s">
        <v>191</v>
      </c>
      <c r="B61" s="267"/>
      <c r="C61" s="132">
        <v>300</v>
      </c>
      <c r="D61" s="137">
        <v>994496.86</v>
      </c>
      <c r="E61" s="137">
        <v>895836.34</v>
      </c>
    </row>
    <row r="62" spans="1:5" ht="15.75">
      <c r="A62" s="267" t="s">
        <v>192</v>
      </c>
      <c r="B62" s="267"/>
      <c r="C62" s="132">
        <v>310</v>
      </c>
      <c r="D62" s="137">
        <v>1027609.57</v>
      </c>
      <c r="E62" s="137">
        <v>1447843.73</v>
      </c>
    </row>
    <row r="63" spans="1:5" ht="55.5" customHeight="1">
      <c r="A63" s="267" t="s">
        <v>193</v>
      </c>
      <c r="B63" s="267"/>
      <c r="C63" s="132">
        <v>320</v>
      </c>
      <c r="D63" s="133">
        <v>0</v>
      </c>
      <c r="E63" s="133">
        <v>0</v>
      </c>
    </row>
    <row r="64" spans="1:5" ht="15.75">
      <c r="A64" s="267" t="s">
        <v>194</v>
      </c>
      <c r="B64" s="267"/>
      <c r="C64" s="132">
        <v>330</v>
      </c>
      <c r="D64" s="133">
        <f>SUM(D61:D63)</f>
        <v>2022106.43</v>
      </c>
      <c r="E64" s="133">
        <f>SUM(E61:E63)</f>
        <v>2343680.07</v>
      </c>
    </row>
    <row r="65" spans="1:7" ht="15.75">
      <c r="A65" s="266" t="s">
        <v>195</v>
      </c>
      <c r="B65" s="266"/>
      <c r="C65" s="132">
        <v>400</v>
      </c>
      <c r="D65" s="137">
        <v>196062253.16</v>
      </c>
      <c r="E65" s="137">
        <v>193506191.21</v>
      </c>
      <c r="F65" s="138"/>
      <c r="G65" s="138"/>
    </row>
    <row r="66" spans="1:7" ht="65.25" customHeight="1">
      <c r="A66" s="267" t="s">
        <v>196</v>
      </c>
      <c r="B66" s="267"/>
      <c r="C66" s="132">
        <v>500</v>
      </c>
      <c r="D66" s="139">
        <v>63971.80422</v>
      </c>
      <c r="E66" s="139">
        <v>63880.27391</v>
      </c>
      <c r="G66" s="138"/>
    </row>
    <row r="67" spans="1:5" ht="85.5" customHeight="1">
      <c r="A67" s="267" t="s">
        <v>197</v>
      </c>
      <c r="B67" s="267"/>
      <c r="C67" s="132">
        <v>600</v>
      </c>
      <c r="D67" s="133">
        <f>D65/D66</f>
        <v>3064.82294114668</v>
      </c>
      <c r="E67" s="133">
        <f>E65/E66</f>
        <v>3029.2010250711837</v>
      </c>
    </row>
    <row r="68" ht="16.5" customHeight="1"/>
    <row r="69" spans="1:7" ht="15.75">
      <c r="A69" s="140" t="s">
        <v>284</v>
      </c>
      <c r="C69" s="141"/>
      <c r="D69" s="141"/>
      <c r="E69" s="142" t="s">
        <v>254</v>
      </c>
      <c r="G69" s="142"/>
    </row>
    <row r="70" spans="1:7" s="144" customFormat="1" ht="15.75">
      <c r="A70" s="143"/>
      <c r="C70" s="265"/>
      <c r="D70" s="265"/>
      <c r="E70" s="143"/>
      <c r="G70" s="143"/>
    </row>
    <row r="71" spans="1:7" ht="47.25">
      <c r="A71" s="140" t="s">
        <v>128</v>
      </c>
      <c r="C71" s="141"/>
      <c r="D71" s="141"/>
      <c r="E71" s="146" t="s">
        <v>198</v>
      </c>
      <c r="G71" s="146"/>
    </row>
    <row r="72" spans="1:7" ht="15.75">
      <c r="A72" s="141"/>
      <c r="B72" s="46"/>
      <c r="C72" s="265"/>
      <c r="D72" s="265"/>
      <c r="E72" s="141"/>
      <c r="G72" s="141"/>
    </row>
    <row r="73" spans="1:7" ht="51.75" customHeight="1">
      <c r="A73" s="145" t="s">
        <v>149</v>
      </c>
      <c r="B73" s="46"/>
      <c r="C73" s="141"/>
      <c r="D73" s="141"/>
      <c r="E73" s="141" t="s">
        <v>215</v>
      </c>
      <c r="G73" s="141"/>
    </row>
    <row r="74" spans="1:7" ht="15.75">
      <c r="A74" s="141"/>
      <c r="B74" s="46"/>
      <c r="C74" s="265"/>
      <c r="D74" s="265"/>
      <c r="E74" s="141"/>
      <c r="G74" s="141"/>
    </row>
    <row r="75" spans="1:8" ht="15.75">
      <c r="A75" s="147"/>
      <c r="B75" s="148"/>
      <c r="C75" s="147"/>
      <c r="D75" s="147"/>
      <c r="E75" s="147"/>
      <c r="F75" s="147"/>
      <c r="G75" s="147"/>
      <c r="H75" s="147"/>
    </row>
  </sheetData>
  <mergeCells count="67">
    <mergeCell ref="C74:D74"/>
    <mergeCell ref="A1:E1"/>
    <mergeCell ref="A3:E3"/>
    <mergeCell ref="A4:E4"/>
    <mergeCell ref="A5:E5"/>
    <mergeCell ref="A6:E6"/>
    <mergeCell ref="A7:E7"/>
    <mergeCell ref="B9:E9"/>
    <mergeCell ref="A11:B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C72:D72"/>
    <mergeCell ref="A65:B65"/>
    <mergeCell ref="A66:B66"/>
    <mergeCell ref="A67:B67"/>
    <mergeCell ref="C70:D70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scale="7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Grichik</cp:lastModifiedBy>
  <cp:lastPrinted>2007-01-15T06:58:46Z</cp:lastPrinted>
  <dcterms:created xsi:type="dcterms:W3CDTF">2004-02-04T11:58:30Z</dcterms:created>
  <dcterms:modified xsi:type="dcterms:W3CDTF">2007-01-16T10:40:36Z</dcterms:modified>
  <cp:category/>
  <cp:version/>
  <cp:contentType/>
  <cp:contentStatus/>
</cp:coreProperties>
</file>